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 tabRatio="874"/>
  </bookViews>
  <sheets>
    <sheet name="TKB TC CTTBCK 24A2" sheetId="11" r:id="rId1"/>
    <sheet name="CA NAM" sheetId="1" r:id="rId2"/>
    <sheet name="TONG HK2" sheetId="2" state="hidden" r:id="rId3"/>
    <sheet name="TONG HK1" sheetId="3" state="hidden" r:id="rId4"/>
    <sheet name="KH HK2 (24-25)THEO LOP" sheetId="4" state="hidden" r:id="rId5"/>
    <sheet name="KH HK1 (24-25)THEO LOP" sheetId="5" state="hidden" r:id="rId6"/>
    <sheet name="TKB TC CTTBCK 23A1" sheetId="6" r:id="rId7"/>
    <sheet name="TKB TC CTTBCK 23A2" sheetId="7" r:id="rId8"/>
    <sheet name="CĐ CTTBCK 24LT" sheetId="8" r:id="rId9"/>
    <sheet name="TC HAN 24" sheetId="9" r:id="rId10"/>
    <sheet name="TKB TC CTTBCK 24A1" sheetId="10" r:id="rId11"/>
    <sheet name="Sheet1" sheetId="12" r:id="rId12"/>
  </sheets>
  <externalReferences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5" i="1" l="1"/>
  <c r="J54" i="1"/>
  <c r="I54" i="1"/>
  <c r="K54" i="1" s="1"/>
  <c r="K60" i="1"/>
  <c r="AJ71" i="1" l="1"/>
  <c r="AI71" i="1"/>
  <c r="E71" i="1"/>
  <c r="X71" i="1" s="1"/>
  <c r="X69" i="1"/>
  <c r="W69" i="1"/>
  <c r="V69" i="1"/>
  <c r="J69" i="1"/>
  <c r="I69" i="1"/>
  <c r="F69" i="1"/>
  <c r="E69" i="1"/>
  <c r="D69" i="1"/>
  <c r="C69" i="1"/>
  <c r="B69" i="1"/>
  <c r="X68" i="1"/>
  <c r="W68" i="1"/>
  <c r="V68" i="1"/>
  <c r="Q68" i="1"/>
  <c r="P68" i="1"/>
  <c r="O68" i="1"/>
  <c r="M68" i="1"/>
  <c r="L68" i="1"/>
  <c r="E68" i="1"/>
  <c r="D68" i="1"/>
  <c r="C68" i="1"/>
  <c r="X67" i="1"/>
  <c r="W67" i="1"/>
  <c r="V67" i="1"/>
  <c r="Q67" i="1"/>
  <c r="P67" i="1"/>
  <c r="O67" i="1"/>
  <c r="M67" i="1"/>
  <c r="L67" i="1"/>
  <c r="D67" i="1"/>
  <c r="C67" i="1"/>
  <c r="X66" i="1"/>
  <c r="W66" i="1"/>
  <c r="V66" i="1"/>
  <c r="Q66" i="1"/>
  <c r="P66" i="1"/>
  <c r="O66" i="1"/>
  <c r="M66" i="1"/>
  <c r="L66" i="1"/>
  <c r="E66" i="1"/>
  <c r="D66" i="1"/>
  <c r="C66" i="1"/>
  <c r="X64" i="1"/>
  <c r="W64" i="1"/>
  <c r="V64" i="1"/>
  <c r="K64" i="1"/>
  <c r="J64" i="1"/>
  <c r="I64" i="1"/>
  <c r="G64" i="1"/>
  <c r="F64" i="1"/>
  <c r="E64" i="1"/>
  <c r="D64" i="1"/>
  <c r="C64" i="1"/>
  <c r="X63" i="1"/>
  <c r="W63" i="1"/>
  <c r="V63" i="1"/>
  <c r="K63" i="1"/>
  <c r="J63" i="1"/>
  <c r="I63" i="1"/>
  <c r="G63" i="1"/>
  <c r="F63" i="1"/>
  <c r="E63" i="1"/>
  <c r="D63" i="1"/>
  <c r="C63" i="1"/>
  <c r="AJ62" i="1"/>
  <c r="X62" i="1"/>
  <c r="W62" i="1"/>
  <c r="V62" i="1"/>
  <c r="K62" i="1"/>
  <c r="J62" i="1"/>
  <c r="I62" i="1"/>
  <c r="G62" i="1"/>
  <c r="F62" i="1"/>
  <c r="E62" i="1"/>
  <c r="D62" i="1"/>
  <c r="C62" i="1"/>
  <c r="Z61" i="1"/>
  <c r="M61" i="1"/>
  <c r="E61" i="1"/>
  <c r="D61" i="1"/>
  <c r="C61" i="1"/>
  <c r="X59" i="1"/>
  <c r="W59" i="1"/>
  <c r="V59" i="1"/>
  <c r="Q59" i="1"/>
  <c r="P59" i="1"/>
  <c r="O59" i="1"/>
  <c r="M59" i="1"/>
  <c r="L59" i="1"/>
  <c r="E59" i="1"/>
  <c r="D59" i="1"/>
  <c r="C59" i="1"/>
  <c r="X58" i="1"/>
  <c r="W58" i="1"/>
  <c r="V58" i="1"/>
  <c r="Q58" i="1"/>
  <c r="P58" i="1"/>
  <c r="O58" i="1"/>
  <c r="M58" i="1"/>
  <c r="L58" i="1"/>
  <c r="E58" i="1"/>
  <c r="D58" i="1"/>
  <c r="C58" i="1"/>
  <c r="X57" i="1"/>
  <c r="W57" i="1"/>
  <c r="V57" i="1"/>
  <c r="Q57" i="1"/>
  <c r="P57" i="1"/>
  <c r="O57" i="1"/>
  <c r="M57" i="1"/>
  <c r="L57" i="1"/>
  <c r="E57" i="1"/>
  <c r="D57" i="1"/>
  <c r="C57" i="1"/>
  <c r="Z56" i="1"/>
  <c r="M56" i="1"/>
  <c r="E56" i="1"/>
  <c r="D56" i="1"/>
  <c r="C56" i="1"/>
  <c r="K55" i="1"/>
  <c r="J55" i="1"/>
  <c r="I55" i="1"/>
  <c r="G55" i="1"/>
  <c r="F55" i="1"/>
  <c r="E55" i="1"/>
  <c r="X55" i="1" s="1"/>
  <c r="D55" i="1"/>
  <c r="C55" i="1"/>
  <c r="W53" i="1"/>
  <c r="V53" i="1"/>
  <c r="K53" i="1"/>
  <c r="J53" i="1"/>
  <c r="I53" i="1"/>
  <c r="G53" i="1"/>
  <c r="F53" i="1"/>
  <c r="E53" i="1"/>
  <c r="X53" i="1" s="1"/>
  <c r="D53" i="1"/>
  <c r="C53" i="1"/>
  <c r="W52" i="1"/>
  <c r="V52" i="1"/>
  <c r="K52" i="1"/>
  <c r="J52" i="1"/>
  <c r="I52" i="1"/>
  <c r="G52" i="1"/>
  <c r="F52" i="1"/>
  <c r="E52" i="1"/>
  <c r="X52" i="1" s="1"/>
  <c r="D52" i="1"/>
  <c r="C52" i="1"/>
  <c r="W51" i="1"/>
  <c r="V51" i="1"/>
  <c r="J51" i="1"/>
  <c r="I51" i="1"/>
  <c r="E51" i="1"/>
  <c r="X51" i="1" s="1"/>
  <c r="D51" i="1"/>
  <c r="AJ50" i="1"/>
  <c r="K50" i="1"/>
  <c r="J50" i="1"/>
  <c r="I50" i="1"/>
  <c r="G50" i="1"/>
  <c r="F50" i="1"/>
  <c r="E50" i="1"/>
  <c r="X50" i="1" s="1"/>
  <c r="D50" i="1"/>
  <c r="C50" i="1"/>
  <c r="T49" i="1"/>
  <c r="E49" i="1"/>
  <c r="D49" i="1"/>
  <c r="C49" i="1"/>
  <c r="X48" i="1"/>
  <c r="W48" i="1"/>
  <c r="V48" i="1"/>
  <c r="P48" i="1"/>
  <c r="O48" i="1"/>
  <c r="L48" i="1"/>
  <c r="E48" i="1"/>
  <c r="D48" i="1"/>
  <c r="C48" i="1"/>
  <c r="X47" i="1"/>
  <c r="W47" i="1"/>
  <c r="V47" i="1"/>
  <c r="P47" i="1"/>
  <c r="O47" i="1"/>
  <c r="L47" i="1"/>
  <c r="E47" i="1"/>
  <c r="D47" i="1"/>
  <c r="C47" i="1"/>
  <c r="X46" i="1"/>
  <c r="W46" i="1"/>
  <c r="V46" i="1"/>
  <c r="P46" i="1"/>
  <c r="O46" i="1"/>
  <c r="L46" i="1"/>
  <c r="E46" i="1"/>
  <c r="D46" i="1"/>
  <c r="C46" i="1"/>
  <c r="X45" i="1"/>
  <c r="W45" i="1"/>
  <c r="V45" i="1"/>
  <c r="P45" i="1"/>
  <c r="O45" i="1"/>
  <c r="M45" i="1"/>
  <c r="L45" i="1"/>
  <c r="E45" i="1"/>
  <c r="D45" i="1"/>
  <c r="C45" i="1"/>
  <c r="X44" i="1"/>
  <c r="T44" i="1"/>
  <c r="D44" i="1"/>
  <c r="C44" i="1"/>
  <c r="X43" i="1"/>
  <c r="J43" i="1"/>
  <c r="I43" i="1"/>
  <c r="D43" i="1"/>
  <c r="C43" i="1"/>
  <c r="X42" i="1"/>
  <c r="J42" i="1"/>
  <c r="I42" i="1"/>
  <c r="D42" i="1"/>
  <c r="C42" i="1"/>
  <c r="X41" i="1"/>
  <c r="J41" i="1"/>
  <c r="I41" i="1"/>
  <c r="D41" i="1"/>
  <c r="C41" i="1"/>
  <c r="W40" i="1"/>
  <c r="V40" i="1"/>
  <c r="D40" i="1"/>
  <c r="E40" i="1" s="1"/>
  <c r="X40" i="1" s="1"/>
  <c r="C40" i="1"/>
  <c r="W39" i="1"/>
  <c r="V39" i="1"/>
  <c r="D39" i="1"/>
  <c r="E39" i="1" s="1"/>
  <c r="X39" i="1" s="1"/>
  <c r="C39" i="1"/>
  <c r="W38" i="1"/>
  <c r="V38" i="1"/>
  <c r="D38" i="1"/>
  <c r="E38" i="1" s="1"/>
  <c r="C38" i="1"/>
  <c r="D37" i="1"/>
  <c r="E37" i="1" s="1"/>
  <c r="J37" i="1" s="1"/>
  <c r="C37" i="1"/>
  <c r="E36" i="1"/>
  <c r="J36" i="1" s="1"/>
  <c r="C36" i="1"/>
  <c r="AJ35" i="1"/>
  <c r="S35" i="1"/>
  <c r="X34" i="1"/>
  <c r="W34" i="1"/>
  <c r="V34" i="1"/>
  <c r="P34" i="1"/>
  <c r="Q34" i="1" s="1"/>
  <c r="O34" i="1"/>
  <c r="E34" i="1"/>
  <c r="C34" i="1"/>
  <c r="X33" i="1"/>
  <c r="W33" i="1"/>
  <c r="V33" i="1"/>
  <c r="P33" i="1"/>
  <c r="O33" i="1"/>
  <c r="E33" i="1"/>
  <c r="C33" i="1"/>
  <c r="X32" i="1"/>
  <c r="W32" i="1"/>
  <c r="V32" i="1"/>
  <c r="P32" i="1"/>
  <c r="O32" i="1"/>
  <c r="E32" i="1"/>
  <c r="C32" i="1"/>
  <c r="X31" i="1"/>
  <c r="W31" i="1"/>
  <c r="V31" i="1"/>
  <c r="E31" i="1"/>
  <c r="C31" i="1"/>
  <c r="X30" i="1"/>
  <c r="W30" i="1"/>
  <c r="V30" i="1"/>
  <c r="I30" i="1"/>
  <c r="C30" i="1"/>
  <c r="X29" i="1"/>
  <c r="W29" i="1"/>
  <c r="V29" i="1"/>
  <c r="E29" i="1"/>
  <c r="J29" i="1" s="1"/>
  <c r="C29" i="1"/>
  <c r="X28" i="1"/>
  <c r="W28" i="1"/>
  <c r="V28" i="1"/>
  <c r="E28" i="1"/>
  <c r="I28" i="1" s="1"/>
  <c r="C28" i="1"/>
  <c r="X27" i="1"/>
  <c r="W27" i="1"/>
  <c r="V27" i="1"/>
  <c r="E27" i="1"/>
  <c r="J27" i="1" s="1"/>
  <c r="C27" i="1"/>
  <c r="AJ26" i="1"/>
  <c r="Q25" i="1"/>
  <c r="Q24" i="1"/>
  <c r="X23" i="1"/>
  <c r="W23" i="1"/>
  <c r="V23" i="1"/>
  <c r="P23" i="1"/>
  <c r="O23" i="1"/>
  <c r="C23" i="1"/>
  <c r="X22" i="1"/>
  <c r="W22" i="1"/>
  <c r="V22" i="1"/>
  <c r="P22" i="1"/>
  <c r="O22" i="1"/>
  <c r="C22" i="1"/>
  <c r="X21" i="1"/>
  <c r="W21" i="1"/>
  <c r="V21" i="1"/>
  <c r="P21" i="1"/>
  <c r="O21" i="1"/>
  <c r="C21" i="1"/>
  <c r="X20" i="1"/>
  <c r="W20" i="1"/>
  <c r="V20" i="1"/>
  <c r="P20" i="1"/>
  <c r="O20" i="1"/>
  <c r="C20" i="1"/>
  <c r="X19" i="1"/>
  <c r="W19" i="1"/>
  <c r="V19" i="1"/>
  <c r="P19" i="1"/>
  <c r="O19" i="1"/>
  <c r="E19" i="1"/>
  <c r="C19" i="1"/>
  <c r="X18" i="1"/>
  <c r="W18" i="1"/>
  <c r="V18" i="1"/>
  <c r="J18" i="1"/>
  <c r="I18" i="1"/>
  <c r="C18" i="1"/>
  <c r="X17" i="1"/>
  <c r="W17" i="1"/>
  <c r="V17" i="1"/>
  <c r="J17" i="1"/>
  <c r="I17" i="1"/>
  <c r="C17" i="1"/>
  <c r="X16" i="1"/>
  <c r="W16" i="1"/>
  <c r="V16" i="1"/>
  <c r="J16" i="1"/>
  <c r="I16" i="1"/>
  <c r="C16" i="1"/>
  <c r="X15" i="1"/>
  <c r="W15" i="1"/>
  <c r="V15" i="1"/>
  <c r="J15" i="1"/>
  <c r="I15" i="1"/>
  <c r="C15" i="1"/>
  <c r="X14" i="1"/>
  <c r="W14" i="1"/>
  <c r="V14" i="1"/>
  <c r="E14" i="1"/>
  <c r="J14" i="1" s="1"/>
  <c r="C14" i="1"/>
  <c r="X13" i="1"/>
  <c r="W13" i="1"/>
  <c r="V13" i="1"/>
  <c r="J13" i="1"/>
  <c r="I13" i="1"/>
  <c r="C13" i="1"/>
  <c r="AP12" i="1"/>
  <c r="AO12" i="1"/>
  <c r="X12" i="1"/>
  <c r="J12" i="1"/>
  <c r="I12" i="1"/>
  <c r="C12" i="1"/>
  <c r="AP11" i="1"/>
  <c r="AO11" i="1"/>
  <c r="W11" i="1"/>
  <c r="V11" i="1"/>
  <c r="E11" i="1"/>
  <c r="I11" i="1" s="1"/>
  <c r="C11" i="1"/>
  <c r="AP10" i="1"/>
  <c r="AO10" i="1"/>
  <c r="W10" i="1"/>
  <c r="V10" i="1"/>
  <c r="E10" i="1"/>
  <c r="X10" i="1" s="1"/>
  <c r="C10" i="1"/>
  <c r="AP9" i="1"/>
  <c r="AO9" i="1"/>
  <c r="X9" i="1"/>
  <c r="W9" i="1"/>
  <c r="V9" i="1"/>
  <c r="E9" i="1"/>
  <c r="J9" i="1" s="1"/>
  <c r="C9" i="1"/>
  <c r="AP8" i="1"/>
  <c r="AO8" i="1"/>
  <c r="AJ8" i="1"/>
  <c r="E8" i="1"/>
  <c r="J8" i="1" s="1"/>
  <c r="C8" i="1"/>
  <c r="AL38" i="2"/>
  <c r="AD37" i="2"/>
  <c r="AC37" i="2"/>
  <c r="E37" i="2"/>
  <c r="R37" i="2" s="1"/>
  <c r="Q36" i="2"/>
  <c r="P36" i="2"/>
  <c r="E36" i="2"/>
  <c r="I36" i="2" s="1"/>
  <c r="Q35" i="2"/>
  <c r="P35" i="2"/>
  <c r="E35" i="2"/>
  <c r="R35" i="2" s="1"/>
  <c r="Q34" i="2"/>
  <c r="P34" i="2"/>
  <c r="E34" i="2"/>
  <c r="R34" i="2" s="1"/>
  <c r="AD33" i="2"/>
  <c r="M33" i="2"/>
  <c r="E32" i="2"/>
  <c r="T32" i="2" s="1"/>
  <c r="Q31" i="2"/>
  <c r="P31" i="2"/>
  <c r="E31" i="2"/>
  <c r="R31" i="2" s="1"/>
  <c r="Q30" i="2"/>
  <c r="P30" i="2"/>
  <c r="E30" i="2"/>
  <c r="R30" i="2" s="1"/>
  <c r="Q29" i="2"/>
  <c r="P29" i="2"/>
  <c r="E29" i="2"/>
  <c r="R29" i="2" s="1"/>
  <c r="E28" i="2"/>
  <c r="T28" i="2" s="1"/>
  <c r="AD27" i="2"/>
  <c r="N26" i="2"/>
  <c r="E26" i="2"/>
  <c r="R25" i="2"/>
  <c r="Q25" i="2"/>
  <c r="P25" i="2"/>
  <c r="K25" i="2"/>
  <c r="J25" i="2"/>
  <c r="I25" i="2"/>
  <c r="R24" i="2"/>
  <c r="Q24" i="2"/>
  <c r="P24" i="2"/>
  <c r="J24" i="2"/>
  <c r="K24" i="2" s="1"/>
  <c r="I24" i="2"/>
  <c r="R23" i="2"/>
  <c r="Q23" i="2"/>
  <c r="P23" i="2"/>
  <c r="K23" i="2"/>
  <c r="J23" i="2"/>
  <c r="I23" i="2"/>
  <c r="Q22" i="2"/>
  <c r="P22" i="2"/>
  <c r="E22" i="2"/>
  <c r="J22" i="2" s="1"/>
  <c r="AD21" i="2"/>
  <c r="M21" i="2"/>
  <c r="Q20" i="2"/>
  <c r="P20" i="2"/>
  <c r="E20" i="2"/>
  <c r="J20" i="2" s="1"/>
  <c r="Q19" i="2"/>
  <c r="P19" i="2"/>
  <c r="E19" i="2"/>
  <c r="J19" i="2" s="1"/>
  <c r="Q18" i="2"/>
  <c r="P18" i="2"/>
  <c r="E18" i="2"/>
  <c r="R18" i="2" s="1"/>
  <c r="Q17" i="2"/>
  <c r="P17" i="2"/>
  <c r="E17" i="2"/>
  <c r="R17" i="2" s="1"/>
  <c r="AD16" i="2"/>
  <c r="R15" i="2"/>
  <c r="Q15" i="2"/>
  <c r="P15" i="2"/>
  <c r="K15" i="2"/>
  <c r="R14" i="2"/>
  <c r="Q14" i="2"/>
  <c r="P14" i="2"/>
  <c r="K14" i="2"/>
  <c r="R13" i="2"/>
  <c r="Q13" i="2"/>
  <c r="P13" i="2"/>
  <c r="K13" i="2"/>
  <c r="J13" i="2"/>
  <c r="I13" i="2"/>
  <c r="R12" i="2"/>
  <c r="Q12" i="2"/>
  <c r="P12" i="2"/>
  <c r="J12" i="2"/>
  <c r="K12" i="2" s="1"/>
  <c r="I12" i="2"/>
  <c r="R11" i="2"/>
  <c r="Q11" i="2"/>
  <c r="AM11" i="2" s="1"/>
  <c r="P11" i="2"/>
  <c r="J11" i="2"/>
  <c r="I11" i="2"/>
  <c r="K11" i="2" s="1"/>
  <c r="R10" i="2"/>
  <c r="Q10" i="2"/>
  <c r="P10" i="2"/>
  <c r="J10" i="2"/>
  <c r="K10" i="2" s="1"/>
  <c r="I10" i="2"/>
  <c r="Q9" i="2"/>
  <c r="P9" i="2"/>
  <c r="E9" i="2"/>
  <c r="I9" i="2" s="1"/>
  <c r="AD8" i="2"/>
  <c r="M8" i="2"/>
  <c r="AO2" i="2"/>
  <c r="AL43" i="3"/>
  <c r="AD42" i="3"/>
  <c r="AC42" i="3"/>
  <c r="E42" i="3"/>
  <c r="R42" i="3" s="1"/>
  <c r="Q41" i="3"/>
  <c r="P41" i="3"/>
  <c r="E41" i="3"/>
  <c r="R41" i="3" s="1"/>
  <c r="Q40" i="3"/>
  <c r="P40" i="3"/>
  <c r="E40" i="3"/>
  <c r="R40" i="3" s="1"/>
  <c r="Q39" i="3"/>
  <c r="P39" i="3"/>
  <c r="E39" i="3"/>
  <c r="R39" i="3" s="1"/>
  <c r="Q38" i="3"/>
  <c r="P38" i="3"/>
  <c r="M38" i="3"/>
  <c r="E38" i="3"/>
  <c r="I38" i="3" s="1"/>
  <c r="Q37" i="3"/>
  <c r="P37" i="3"/>
  <c r="E37" i="3"/>
  <c r="R37" i="3" s="1"/>
  <c r="Q36" i="3"/>
  <c r="P36" i="3"/>
  <c r="E36" i="3"/>
  <c r="R36" i="3" s="1"/>
  <c r="Q35" i="3"/>
  <c r="P35" i="3"/>
  <c r="E35" i="3"/>
  <c r="R35" i="3" s="1"/>
  <c r="Q34" i="3"/>
  <c r="P34" i="3"/>
  <c r="E34" i="3"/>
  <c r="I34" i="3" s="1"/>
  <c r="Q33" i="3"/>
  <c r="P33" i="3"/>
  <c r="E33" i="3"/>
  <c r="J33" i="3" s="1"/>
  <c r="N32" i="3"/>
  <c r="E32" i="3"/>
  <c r="R31" i="3"/>
  <c r="Q31" i="3"/>
  <c r="P31" i="3"/>
  <c r="J31" i="3"/>
  <c r="I31" i="3"/>
  <c r="R30" i="3"/>
  <c r="Q30" i="3"/>
  <c r="P30" i="3"/>
  <c r="J30" i="3"/>
  <c r="I30" i="3"/>
  <c r="K30" i="3" s="1"/>
  <c r="R29" i="3"/>
  <c r="Q29" i="3"/>
  <c r="P29" i="3"/>
  <c r="J29" i="3"/>
  <c r="I29" i="3"/>
  <c r="E28" i="3"/>
  <c r="I28" i="3" s="1"/>
  <c r="E27" i="3"/>
  <c r="J27" i="3" s="1"/>
  <c r="Q26" i="3"/>
  <c r="P26" i="3"/>
  <c r="E26" i="3"/>
  <c r="I26" i="3" s="1"/>
  <c r="Q25" i="3"/>
  <c r="P25" i="3"/>
  <c r="E25" i="3"/>
  <c r="J25" i="3" s="1"/>
  <c r="Q24" i="3"/>
  <c r="P24" i="3"/>
  <c r="M24" i="3"/>
  <c r="E24" i="3"/>
  <c r="R24" i="3" s="1"/>
  <c r="Q23" i="3"/>
  <c r="P23" i="3"/>
  <c r="E23" i="3"/>
  <c r="R23" i="3" s="1"/>
  <c r="Q22" i="3"/>
  <c r="P22" i="3"/>
  <c r="E22" i="3"/>
  <c r="R22" i="3" s="1"/>
  <c r="Q21" i="3"/>
  <c r="P21" i="3"/>
  <c r="E21" i="3"/>
  <c r="R21" i="3" s="1"/>
  <c r="Q20" i="3"/>
  <c r="P20" i="3"/>
  <c r="E20" i="3"/>
  <c r="I20" i="3" s="1"/>
  <c r="R19" i="3"/>
  <c r="Q19" i="3"/>
  <c r="P19" i="3"/>
  <c r="J19" i="3"/>
  <c r="K19" i="3" s="1"/>
  <c r="I19" i="3"/>
  <c r="R18" i="3"/>
  <c r="Q18" i="3"/>
  <c r="P18" i="3"/>
  <c r="K18" i="3"/>
  <c r="J18" i="3"/>
  <c r="I18" i="3"/>
  <c r="R17" i="3"/>
  <c r="Q17" i="3"/>
  <c r="P17" i="3"/>
  <c r="J17" i="3"/>
  <c r="K17" i="3" s="1"/>
  <c r="I17" i="3"/>
  <c r="R16" i="3"/>
  <c r="Q16" i="3"/>
  <c r="P16" i="3"/>
  <c r="K16" i="3"/>
  <c r="J16" i="3"/>
  <c r="I16" i="3"/>
  <c r="Q15" i="3"/>
  <c r="P15" i="3"/>
  <c r="E15" i="3"/>
  <c r="J15" i="3" s="1"/>
  <c r="R14" i="3"/>
  <c r="Q14" i="3"/>
  <c r="P14" i="3"/>
  <c r="J14" i="3"/>
  <c r="I14" i="3"/>
  <c r="K14" i="3" s="1"/>
  <c r="R13" i="3"/>
  <c r="J13" i="3"/>
  <c r="I13" i="3"/>
  <c r="K13" i="3" s="1"/>
  <c r="Q12" i="3"/>
  <c r="P12" i="3"/>
  <c r="E12" i="3"/>
  <c r="I12" i="3" s="1"/>
  <c r="Q11" i="3"/>
  <c r="P11" i="3"/>
  <c r="E11" i="3"/>
  <c r="J11" i="3" s="1"/>
  <c r="E10" i="3"/>
  <c r="I10" i="3" s="1"/>
  <c r="Q9" i="3"/>
  <c r="P9" i="3"/>
  <c r="E9" i="3"/>
  <c r="J9" i="3" s="1"/>
  <c r="AI8" i="3"/>
  <c r="AD8" i="3"/>
  <c r="M8" i="3"/>
  <c r="AO2" i="3"/>
  <c r="AR62" i="5"/>
  <c r="E62" i="5"/>
  <c r="AD61" i="5"/>
  <c r="E61" i="5"/>
  <c r="AD60" i="5"/>
  <c r="E60" i="5"/>
  <c r="AD59" i="5"/>
  <c r="E59" i="5"/>
  <c r="AD58" i="5"/>
  <c r="AC58" i="5"/>
  <c r="E58" i="5"/>
  <c r="AD57" i="5"/>
  <c r="E57" i="5"/>
  <c r="AD56" i="5"/>
  <c r="AC56" i="5"/>
  <c r="E56" i="5"/>
  <c r="AD55" i="5"/>
  <c r="E55" i="5"/>
  <c r="AD54" i="5"/>
  <c r="E54" i="5"/>
  <c r="AD53" i="5"/>
  <c r="AR52" i="5"/>
  <c r="AD52" i="5"/>
  <c r="AC52" i="5"/>
  <c r="E52" i="5"/>
  <c r="AD51" i="5"/>
  <c r="AC51" i="5"/>
  <c r="E51" i="5"/>
  <c r="AD50" i="5"/>
  <c r="AC50" i="5"/>
  <c r="E50" i="5"/>
  <c r="AD49" i="5"/>
  <c r="AC49" i="5"/>
  <c r="E49" i="5"/>
  <c r="AD48" i="5"/>
  <c r="AC48" i="5"/>
  <c r="E48" i="5"/>
  <c r="AD47" i="5"/>
  <c r="AC47" i="5"/>
  <c r="E47" i="5"/>
  <c r="AD46" i="5"/>
  <c r="E46" i="5"/>
  <c r="AR45" i="5"/>
  <c r="AD44" i="5"/>
  <c r="E44" i="5"/>
  <c r="AD43" i="5"/>
  <c r="E43" i="5"/>
  <c r="AD42" i="5"/>
  <c r="E42" i="5"/>
  <c r="AD41" i="5"/>
  <c r="E41" i="5"/>
  <c r="AD40" i="5"/>
  <c r="E40" i="5"/>
  <c r="E39" i="5"/>
  <c r="AD38" i="5"/>
  <c r="E38" i="5"/>
  <c r="AD37" i="5"/>
  <c r="E37" i="5"/>
  <c r="AD35" i="5"/>
  <c r="AC35" i="5"/>
  <c r="E35" i="5"/>
  <c r="AD34" i="5"/>
  <c r="AC34" i="5"/>
  <c r="E34" i="5"/>
  <c r="AD33" i="5"/>
  <c r="AC33" i="5"/>
  <c r="E33" i="5"/>
  <c r="AD32" i="5"/>
  <c r="AC32" i="5"/>
  <c r="E32" i="5"/>
  <c r="AD31" i="5"/>
  <c r="AC31" i="5"/>
  <c r="E31" i="5"/>
  <c r="AD30" i="5"/>
  <c r="AC30" i="5"/>
  <c r="E30" i="5"/>
  <c r="AD29" i="5"/>
  <c r="AC29" i="5"/>
  <c r="E29" i="5"/>
  <c r="AD28" i="5"/>
  <c r="AC28" i="5"/>
  <c r="E28" i="5"/>
  <c r="AD27" i="5"/>
  <c r="AC27" i="5"/>
  <c r="E27" i="5"/>
  <c r="AD26" i="5"/>
  <c r="AC26" i="5"/>
  <c r="E26" i="5"/>
  <c r="AD25" i="5"/>
  <c r="AC25" i="5"/>
  <c r="E25" i="5"/>
  <c r="AD24" i="5"/>
  <c r="AC24" i="5"/>
  <c r="AD22" i="5"/>
  <c r="AC22" i="5"/>
  <c r="E22" i="5"/>
  <c r="AD21" i="5"/>
  <c r="AC21" i="5"/>
  <c r="E21" i="5"/>
  <c r="AD20" i="5"/>
  <c r="AC20" i="5"/>
  <c r="E20" i="5"/>
  <c r="AD19" i="5"/>
  <c r="AC19" i="5"/>
  <c r="E19" i="5"/>
  <c r="AD18" i="5"/>
  <c r="E18" i="5"/>
  <c r="AD17" i="5"/>
  <c r="AC17" i="5"/>
  <c r="E17" i="5"/>
  <c r="AD16" i="5"/>
  <c r="AC16" i="5"/>
  <c r="E16" i="5"/>
  <c r="AD15" i="5"/>
  <c r="AC15" i="5"/>
  <c r="AD13" i="5"/>
  <c r="AC13" i="5"/>
  <c r="E13" i="5"/>
  <c r="AD12" i="5"/>
  <c r="AC12" i="5"/>
  <c r="E12" i="5"/>
  <c r="AD11" i="5"/>
  <c r="AC11" i="5"/>
  <c r="E11" i="5"/>
  <c r="AD10" i="5"/>
  <c r="AC10" i="5"/>
  <c r="E10" i="5"/>
  <c r="AD9" i="5"/>
  <c r="AC9" i="5"/>
  <c r="E9" i="5"/>
  <c r="AD8" i="5"/>
  <c r="AC8" i="5"/>
  <c r="E8" i="5"/>
  <c r="AP6" i="5"/>
  <c r="AP3" i="5"/>
  <c r="AP2" i="5"/>
  <c r="AS42" i="4"/>
  <c r="AD41" i="4"/>
  <c r="E41" i="4"/>
  <c r="AD40" i="4"/>
  <c r="AC40" i="4"/>
  <c r="E40" i="4"/>
  <c r="AD39" i="4"/>
  <c r="E39" i="4"/>
  <c r="AD38" i="4"/>
  <c r="E38" i="4"/>
  <c r="AD37" i="4"/>
  <c r="AC37" i="4"/>
  <c r="E37" i="4"/>
  <c r="AD36" i="4"/>
  <c r="E36" i="4"/>
  <c r="AD35" i="4"/>
  <c r="AS34" i="4"/>
  <c r="AC34" i="4"/>
  <c r="E34" i="4"/>
  <c r="AD33" i="4"/>
  <c r="AC33" i="4"/>
  <c r="E33" i="4"/>
  <c r="AD32" i="4"/>
  <c r="E32" i="4"/>
  <c r="AD31" i="4"/>
  <c r="E31" i="4"/>
  <c r="AD30" i="4"/>
  <c r="AC30" i="4"/>
  <c r="E30" i="4"/>
  <c r="AD29" i="4"/>
  <c r="AC29" i="4"/>
  <c r="E29" i="4"/>
  <c r="AD28" i="4"/>
  <c r="AC28" i="4"/>
  <c r="E28" i="4"/>
  <c r="AD27" i="4"/>
  <c r="AC27" i="4"/>
  <c r="E27" i="4"/>
  <c r="AD26" i="4"/>
  <c r="AS25" i="4"/>
  <c r="AD25" i="4"/>
  <c r="E25" i="4"/>
  <c r="AD24" i="4"/>
  <c r="E24" i="4"/>
  <c r="AD23" i="4"/>
  <c r="E23" i="4"/>
  <c r="AD22" i="4"/>
  <c r="E22" i="4"/>
  <c r="AD21" i="4"/>
  <c r="E21" i="4"/>
  <c r="AD20" i="4"/>
  <c r="E20" i="4"/>
  <c r="AD19" i="4"/>
  <c r="AC19" i="4"/>
  <c r="AD17" i="4"/>
  <c r="AC17" i="4"/>
  <c r="E17" i="4"/>
  <c r="AD16" i="4"/>
  <c r="AC16" i="4"/>
  <c r="E16" i="4"/>
  <c r="AD15" i="4"/>
  <c r="AC15" i="4"/>
  <c r="E15" i="4"/>
  <c r="AD14" i="4"/>
  <c r="AC14" i="4"/>
  <c r="E14" i="4"/>
  <c r="AD13" i="4"/>
  <c r="AC13" i="4"/>
  <c r="E13" i="4"/>
  <c r="AD12" i="4"/>
  <c r="AC12" i="4"/>
  <c r="AD10" i="4"/>
  <c r="AC10" i="4"/>
  <c r="E10" i="4"/>
  <c r="AD9" i="4"/>
  <c r="AC9" i="4"/>
  <c r="E9" i="4"/>
  <c r="AD8" i="4"/>
  <c r="AC8" i="4"/>
  <c r="E8" i="4"/>
  <c r="AP7" i="4"/>
  <c r="AP6" i="4"/>
  <c r="AP3" i="4"/>
  <c r="AP2" i="4"/>
  <c r="K51" i="1" l="1"/>
  <c r="K15" i="1"/>
  <c r="Q20" i="1"/>
  <c r="Q22" i="1"/>
  <c r="K17" i="1"/>
  <c r="K16" i="1"/>
  <c r="K18" i="1"/>
  <c r="Q23" i="1"/>
  <c r="I31" i="1"/>
  <c r="J31" i="1"/>
  <c r="Q32" i="1"/>
  <c r="Q19" i="1"/>
  <c r="Q21" i="1"/>
  <c r="Q33" i="1"/>
  <c r="Q46" i="1"/>
  <c r="Q47" i="1"/>
  <c r="Q48" i="1"/>
  <c r="J35" i="3"/>
  <c r="K43" i="1"/>
  <c r="K29" i="3"/>
  <c r="I20" i="2"/>
  <c r="K20" i="2" s="1"/>
  <c r="I25" i="3"/>
  <c r="K25" i="3" s="1"/>
  <c r="R25" i="3"/>
  <c r="K31" i="3"/>
  <c r="J39" i="3"/>
  <c r="J12" i="3"/>
  <c r="I22" i="2"/>
  <c r="I28" i="2"/>
  <c r="J28" i="1"/>
  <c r="K28" i="1" s="1"/>
  <c r="J34" i="2"/>
  <c r="J20" i="3"/>
  <c r="J34" i="3"/>
  <c r="K34" i="3" s="1"/>
  <c r="I35" i="3"/>
  <c r="I39" i="3"/>
  <c r="J28" i="2"/>
  <c r="I27" i="1"/>
  <c r="K27" i="1" s="1"/>
  <c r="J10" i="3"/>
  <c r="K10" i="3" s="1"/>
  <c r="J23" i="3"/>
  <c r="I24" i="3"/>
  <c r="J28" i="3"/>
  <c r="K28" i="3" s="1"/>
  <c r="I19" i="2"/>
  <c r="K19" i="2" s="1"/>
  <c r="R19" i="2"/>
  <c r="K22" i="2"/>
  <c r="R22" i="2"/>
  <c r="J30" i="2"/>
  <c r="J26" i="3"/>
  <c r="K26" i="3" s="1"/>
  <c r="R20" i="2"/>
  <c r="R62" i="1"/>
  <c r="K20" i="3"/>
  <c r="R20" i="3"/>
  <c r="W20" i="3" s="1"/>
  <c r="I23" i="3"/>
  <c r="J29" i="2"/>
  <c r="X11" i="1"/>
  <c r="AC8" i="1" s="1"/>
  <c r="AQ8" i="1" s="1"/>
  <c r="AR8" i="1" s="1"/>
  <c r="AS8" i="1" s="1"/>
  <c r="I29" i="1"/>
  <c r="K29" i="1" s="1"/>
  <c r="J30" i="1"/>
  <c r="K30" i="1" s="1"/>
  <c r="AC50" i="1"/>
  <c r="I15" i="3"/>
  <c r="K15" i="3" s="1"/>
  <c r="R15" i="3"/>
  <c r="R26" i="3"/>
  <c r="W21" i="2"/>
  <c r="I30" i="2"/>
  <c r="I34" i="2"/>
  <c r="J11" i="1"/>
  <c r="K11" i="1" s="1"/>
  <c r="AC26" i="1"/>
  <c r="AQ9" i="1" s="1"/>
  <c r="AR9" i="1" s="1"/>
  <c r="AS9" i="1" s="1"/>
  <c r="K42" i="1"/>
  <c r="R50" i="1"/>
  <c r="I9" i="3"/>
  <c r="K9" i="3" s="1"/>
  <c r="R9" i="3"/>
  <c r="I11" i="3"/>
  <c r="K11" i="3" s="1"/>
  <c r="R11" i="3"/>
  <c r="R33" i="3"/>
  <c r="I41" i="3"/>
  <c r="AC69" i="1"/>
  <c r="K12" i="3"/>
  <c r="R12" i="3"/>
  <c r="AI23" i="3"/>
  <c r="J24" i="3"/>
  <c r="K24" i="3" s="1"/>
  <c r="I33" i="3"/>
  <c r="K33" i="3" s="1"/>
  <c r="R34" i="3"/>
  <c r="I37" i="3"/>
  <c r="J38" i="3"/>
  <c r="K38" i="3" s="1"/>
  <c r="I29" i="2"/>
  <c r="K41" i="1"/>
  <c r="Q45" i="1"/>
  <c r="AC62" i="1"/>
  <c r="AQ12" i="1" s="1"/>
  <c r="AR12" i="1" s="1"/>
  <c r="AS12" i="1" s="1"/>
  <c r="X38" i="1"/>
  <c r="J38" i="1"/>
  <c r="I38" i="1"/>
  <c r="Z37" i="1"/>
  <c r="I9" i="1"/>
  <c r="K9" i="1" s="1"/>
  <c r="I14" i="1"/>
  <c r="K14" i="1" s="1"/>
  <c r="X36" i="1"/>
  <c r="I37" i="1"/>
  <c r="K37" i="1" s="1"/>
  <c r="I39" i="1"/>
  <c r="I8" i="1"/>
  <c r="K8" i="1" s="1"/>
  <c r="I10" i="1"/>
  <c r="I36" i="1"/>
  <c r="K36" i="1" s="1"/>
  <c r="I40" i="1"/>
  <c r="J39" i="1"/>
  <c r="J10" i="1"/>
  <c r="J40" i="1"/>
  <c r="L21" i="2"/>
  <c r="W27" i="2"/>
  <c r="I18" i="2"/>
  <c r="J9" i="2"/>
  <c r="K9" i="2" s="1"/>
  <c r="L8" i="2" s="1"/>
  <c r="R9" i="2"/>
  <c r="W8" i="2" s="1"/>
  <c r="I17" i="2"/>
  <c r="J18" i="2"/>
  <c r="K18" i="2" s="1"/>
  <c r="I31" i="2"/>
  <c r="J32" i="2"/>
  <c r="I35" i="2"/>
  <c r="J36" i="2"/>
  <c r="K36" i="2" s="1"/>
  <c r="R36" i="2"/>
  <c r="W33" i="2" s="1"/>
  <c r="I32" i="2"/>
  <c r="J17" i="2"/>
  <c r="K17" i="2" s="1"/>
  <c r="J31" i="2"/>
  <c r="J35" i="2"/>
  <c r="W41" i="3"/>
  <c r="I22" i="3"/>
  <c r="R27" i="3"/>
  <c r="I36" i="3"/>
  <c r="J37" i="3"/>
  <c r="I40" i="3"/>
  <c r="J41" i="3"/>
  <c r="R10" i="3"/>
  <c r="I21" i="3"/>
  <c r="J22" i="3"/>
  <c r="I27" i="3"/>
  <c r="K27" i="3" s="1"/>
  <c r="R28" i="3"/>
  <c r="J36" i="3"/>
  <c r="R38" i="3"/>
  <c r="W38" i="3" s="1"/>
  <c r="J40" i="3"/>
  <c r="J21" i="3"/>
  <c r="K31" i="1" l="1"/>
  <c r="K39" i="3"/>
  <c r="K34" i="2"/>
  <c r="K35" i="3"/>
  <c r="K23" i="3"/>
  <c r="W16" i="2"/>
  <c r="W33" i="3"/>
  <c r="AI50" i="1"/>
  <c r="AK50" i="1" s="1"/>
  <c r="R26" i="1"/>
  <c r="AI26" i="1" s="1"/>
  <c r="AK26" i="1" s="1"/>
  <c r="AC21" i="2"/>
  <c r="AE21" i="2" s="1"/>
  <c r="K35" i="2"/>
  <c r="K30" i="2"/>
  <c r="W8" i="3"/>
  <c r="AC35" i="1"/>
  <c r="AQ10" i="1" s="1"/>
  <c r="AR10" i="1" s="1"/>
  <c r="AS10" i="1" s="1"/>
  <c r="K37" i="3"/>
  <c r="L8" i="3"/>
  <c r="K40" i="1"/>
  <c r="AQ11" i="1"/>
  <c r="AR11" i="1" s="1"/>
  <c r="AS11" i="1" s="1"/>
  <c r="AI62" i="1"/>
  <c r="AK62" i="1" s="1"/>
  <c r="L16" i="2"/>
  <c r="K38" i="1"/>
  <c r="K41" i="3"/>
  <c r="K69" i="1" s="1"/>
  <c r="R69" i="1" s="1"/>
  <c r="AI69" i="1" s="1"/>
  <c r="AK69" i="1" s="1"/>
  <c r="K36" i="3"/>
  <c r="K29" i="2"/>
  <c r="L24" i="3"/>
  <c r="W24" i="3"/>
  <c r="L33" i="2"/>
  <c r="AC33" i="2" s="1"/>
  <c r="AE33" i="2" s="1"/>
  <c r="K39" i="1"/>
  <c r="K10" i="1"/>
  <c r="R8" i="1" s="1"/>
  <c r="AI8" i="1" s="1"/>
  <c r="AK8" i="1" s="1"/>
  <c r="K31" i="2"/>
  <c r="AC8" i="2"/>
  <c r="AE8" i="2" s="1"/>
  <c r="K40" i="3"/>
  <c r="L38" i="3" s="1"/>
  <c r="AC38" i="3" s="1"/>
  <c r="K22" i="3"/>
  <c r="K21" i="3"/>
  <c r="L33" i="3" l="1"/>
  <c r="AC33" i="3" s="1"/>
  <c r="AE33" i="3" s="1"/>
  <c r="L27" i="2"/>
  <c r="AC27" i="2" s="1"/>
  <c r="AE27" i="2" s="1"/>
  <c r="AC16" i="2"/>
  <c r="AE16" i="2" s="1"/>
  <c r="AC8" i="3"/>
  <c r="AE8" i="3" s="1"/>
  <c r="AC41" i="3"/>
  <c r="R35" i="1"/>
  <c r="AI35" i="1" s="1"/>
  <c r="AK35" i="1" s="1"/>
  <c r="AC24" i="3"/>
  <c r="AE24" i="3" s="1"/>
  <c r="L20" i="3"/>
  <c r="AC20" i="3" s="1"/>
  <c r="AE20" i="3" s="1"/>
</calcChain>
</file>

<file path=xl/sharedStrings.xml><?xml version="1.0" encoding="utf-8"?>
<sst xmlns="http://schemas.openxmlformats.org/spreadsheetml/2006/main" count="1328" uniqueCount="363">
  <si>
    <t>TRƯỜNG CAO ĐẲNG NGHỀ PHÚ YÊN</t>
  </si>
  <si>
    <t>KẾ HOẠCH KHOA CƠ KHÍ CHẾ TẠO</t>
  </si>
  <si>
    <t>CD21</t>
  </si>
  <si>
    <t>TC22A2</t>
  </si>
  <si>
    <t>TC22TH</t>
  </si>
  <si>
    <t>TC22 TA</t>
  </si>
  <si>
    <t>TC23A1</t>
  </si>
  <si>
    <t>TC23A2</t>
  </si>
  <si>
    <t>CN</t>
  </si>
  <si>
    <t>TT</t>
  </si>
  <si>
    <t>TỔNG GIỜ</t>
  </si>
  <si>
    <t>KHOA CƠ KHÍ CHẾ TẠO</t>
  </si>
  <si>
    <t>NĂM HỌC 2024-2025 (HK2)</t>
  </si>
  <si>
    <t>Tĩnh</t>
  </si>
  <si>
    <t>Lai</t>
  </si>
  <si>
    <t xml:space="preserve"> GIÁO VIÊN</t>
  </si>
  <si>
    <t>BỐ TRÍ GIẢNG DẠY</t>
  </si>
  <si>
    <t>Tháng</t>
  </si>
  <si>
    <t>Tháng 8</t>
  </si>
  <si>
    <t>Tháng 9</t>
  </si>
  <si>
    <t>Tháng 10</t>
  </si>
  <si>
    <t>Tháng 11</t>
  </si>
  <si>
    <t>Tháng 12</t>
  </si>
  <si>
    <t>tháng 1</t>
  </si>
  <si>
    <t>Tuần</t>
  </si>
  <si>
    <t>Tùng</t>
  </si>
  <si>
    <t>Môn học, Mô-đun</t>
  </si>
  <si>
    <t>Lớp</t>
  </si>
  <si>
    <t>Sĩ số</t>
  </si>
  <si>
    <t>19-25</t>
  </si>
  <si>
    <t>26-31</t>
  </si>
  <si>
    <t>2-08</t>
  </si>
  <si>
    <t>9-15</t>
  </si>
  <si>
    <t>16-22</t>
  </si>
  <si>
    <t>23-29</t>
  </si>
  <si>
    <t>30-06</t>
  </si>
  <si>
    <t>7-13</t>
  </si>
  <si>
    <t>14-20</t>
  </si>
  <si>
    <t>21-27</t>
  </si>
  <si>
    <t>28-3</t>
  </si>
  <si>
    <t>4-10</t>
  </si>
  <si>
    <t>'11-17</t>
  </si>
  <si>
    <t>18-24</t>
  </si>
  <si>
    <t>25-30</t>
  </si>
  <si>
    <t>02-08</t>
  </si>
  <si>
    <t>09-15</t>
  </si>
  <si>
    <t>LT</t>
  </si>
  <si>
    <t>TH</t>
  </si>
  <si>
    <t>ANH</t>
  </si>
  <si>
    <t>Võ Xuân Hoang</t>
  </si>
  <si>
    <t>Chế tạo kết cấu nhà công nghiệp</t>
  </si>
  <si>
    <t>TC-CTTBCK 23A1</t>
  </si>
  <si>
    <t>Lê Thanh Tạo</t>
  </si>
  <si>
    <t>Chế tạo thiết bị thông gió công nghiệp</t>
  </si>
  <si>
    <t>Trần Kim Lai</t>
  </si>
  <si>
    <t>Thực tập tốt nghiệp 1</t>
  </si>
  <si>
    <t>Phùng Văn Tĩnh</t>
  </si>
  <si>
    <t>Chủ nhiệm Lớp</t>
  </si>
  <si>
    <t>Gia công  phay, bào cơ bản</t>
  </si>
  <si>
    <t>TC-CTTBCK23A2</t>
  </si>
  <si>
    <t>Gia công tiện ren cơ bản</t>
  </si>
  <si>
    <t>Chế tạo băng tải</t>
  </si>
  <si>
    <t>Nguyễn Tấn Tùng</t>
  </si>
  <si>
    <t>Lê Quang Trình</t>
  </si>
  <si>
    <t>Chủ nhiệm lớp</t>
  </si>
  <si>
    <t>khoa cơ bản</t>
  </si>
  <si>
    <t>Giáo dục thể chất</t>
  </si>
  <si>
    <t>TC-CTTBCK 24A1</t>
  </si>
  <si>
    <t>Giáo dục quốc phòng - An ninh 1</t>
  </si>
  <si>
    <t>Vũ Thanh Tân</t>
  </si>
  <si>
    <t>Lắp mạch điện đơn giản</t>
  </si>
  <si>
    <t>Hàn hồ quang điện</t>
  </si>
  <si>
    <t>Hàn cắt khí</t>
  </si>
  <si>
    <t>Giáo dục chính trị</t>
  </si>
  <si>
    <t>TC-CTTBCK 24A2</t>
  </si>
  <si>
    <t>Pháp luật</t>
  </si>
  <si>
    <t>Gia công tiện</t>
  </si>
  <si>
    <t>T. Tài</t>
  </si>
  <si>
    <t>Tin học</t>
  </si>
  <si>
    <t>TC-HAN24</t>
  </si>
  <si>
    <t>Ngô Anh Duân</t>
  </si>
  <si>
    <t>Dung sai  lắp ghép  và kỹ thuật đo</t>
  </si>
  <si>
    <t>Hàn hồ quang điện cơ bản</t>
  </si>
  <si>
    <t>Chế tạo phôi hàn</t>
  </si>
  <si>
    <t>Trần Quốc Dũng</t>
  </si>
  <si>
    <t>Vẽ kỹ thuật</t>
  </si>
  <si>
    <t>Ngày     tháng      năm 20</t>
  </si>
  <si>
    <t>BGH</t>
  </si>
  <si>
    <t>ĐÀO TẠO</t>
  </si>
  <si>
    <t>NĂM HỌC 2024-2025 (HK1)</t>
  </si>
  <si>
    <t>Tháng 1</t>
  </si>
  <si>
    <t>30-4</t>
  </si>
  <si>
    <t>6-11</t>
  </si>
  <si>
    <t>13-18</t>
  </si>
  <si>
    <t>13-19</t>
  </si>
  <si>
    <t>13-20</t>
  </si>
  <si>
    <t>13-21</t>
  </si>
  <si>
    <t>13-22</t>
  </si>
  <si>
    <t>13-23</t>
  </si>
  <si>
    <t>13-24</t>
  </si>
  <si>
    <t>13-25</t>
  </si>
  <si>
    <t>13-26</t>
  </si>
  <si>
    <t>13-27</t>
  </si>
  <si>
    <t>13-28</t>
  </si>
  <si>
    <t>13-29</t>
  </si>
  <si>
    <t>13-30</t>
  </si>
  <si>
    <t>13-31</t>
  </si>
  <si>
    <t>13-32</t>
  </si>
  <si>
    <t>13-33</t>
  </si>
  <si>
    <t>20-25</t>
  </si>
  <si>
    <t>Kỹ thuật nguội</t>
  </si>
  <si>
    <t>Khoa cơ bản</t>
  </si>
  <si>
    <t>Ngoại ngữ (Anh văn) 1</t>
  </si>
  <si>
    <t>Chế tạo cột điện cao thế ≥ 35 kv</t>
  </si>
  <si>
    <t>Nguyễn Văn Nhất</t>
  </si>
  <si>
    <t>C. Liên</t>
  </si>
  <si>
    <r>
      <t xml:space="preserve">Giáo dục chính trị 1 </t>
    </r>
    <r>
      <rPr>
        <sz val="9"/>
        <color indexed="10"/>
        <rFont val="Times New Roman"/>
        <family val="1"/>
      </rPr>
      <t>(ghép k24)</t>
    </r>
  </si>
  <si>
    <t>Đào Phi Thiên</t>
  </si>
  <si>
    <r>
      <t>Giáo dục quốc phòng - An ninh 1</t>
    </r>
    <r>
      <rPr>
        <sz val="9"/>
        <color indexed="10"/>
        <rFont val="Times New Roman"/>
        <family val="1"/>
      </rPr>
      <t xml:space="preserve"> (ghép k24)</t>
    </r>
  </si>
  <si>
    <r>
      <t xml:space="preserve">Giáo dục thể chất 1  </t>
    </r>
    <r>
      <rPr>
        <sz val="9"/>
        <color indexed="10"/>
        <rFont val="Times New Roman"/>
        <family val="1"/>
      </rPr>
      <t>(ghép k24)</t>
    </r>
  </si>
  <si>
    <t>C.Thoa</t>
  </si>
  <si>
    <r>
      <t xml:space="preserve">Ngoại ngữ (Anh văn) 1 </t>
    </r>
    <r>
      <rPr>
        <sz val="9"/>
        <color indexed="10"/>
        <rFont val="Times New Roman"/>
        <family val="1"/>
      </rPr>
      <t>(ghép k24)</t>
    </r>
  </si>
  <si>
    <t>Chế tạo thiết bị chứa công nghiệp</t>
  </si>
  <si>
    <t>CD-CTTBCK24LT</t>
  </si>
  <si>
    <t>Gia công trên máy tiện phay CNC</t>
  </si>
  <si>
    <t>Công nghệ CAD/CAM/CNC</t>
  </si>
  <si>
    <t>Đồ gá công nghệ chế tạo</t>
  </si>
  <si>
    <t>Giáo dục chính trị 2</t>
  </si>
  <si>
    <t>Pháp luật 2</t>
  </si>
  <si>
    <t>Giáo dục thể chất 2</t>
  </si>
  <si>
    <t>Giáo dục quốc phòng - An ninh 2</t>
  </si>
  <si>
    <t>Khoa CNTT</t>
  </si>
  <si>
    <t>Tin học 2</t>
  </si>
  <si>
    <t>Ngoại ngữ (Anh văn) 2</t>
  </si>
  <si>
    <t>C. HÀ</t>
  </si>
  <si>
    <t>chính trị</t>
  </si>
  <si>
    <t>pháp luật</t>
  </si>
  <si>
    <t>Lý</t>
  </si>
  <si>
    <t>Phạm Hùng Anh</t>
  </si>
  <si>
    <t>An toàn lao động</t>
  </si>
  <si>
    <t>Hàn điện tiếp xúc</t>
  </si>
  <si>
    <t xml:space="preserve">Giáo dục thể chất </t>
  </si>
  <si>
    <t>Hàn khí</t>
  </si>
  <si>
    <t>P. ĐÀO TẠO &amp; CTHSSV</t>
  </si>
  <si>
    <t>BẢNG TỔNG HỢP KHỐI LƯỢNG GIỜ GIẢNG HỌC KỲ 1</t>
  </si>
  <si>
    <t>NĂM HỌC: 2024 - 2025</t>
  </si>
  <si>
    <t>Tên cán bộ/Giáo viên</t>
  </si>
  <si>
    <t>Phân công giảng dạy</t>
  </si>
  <si>
    <t>Công tác khác quy đổi ra giờ giảng</t>
  </si>
  <si>
    <t>Giảm giờ dạy hưởng theo chế độ</t>
  </si>
  <si>
    <t>Tổng cộng giờ Lao động</t>
  </si>
  <si>
    <t>Số giờ thừa/thiếu</t>
  </si>
  <si>
    <t>Dạy lớp của Khoa khác</t>
  </si>
  <si>
    <t>COI CHẤM THI CHÉO</t>
  </si>
  <si>
    <t>Sĩ số HSSV</t>
  </si>
  <si>
    <t>HK1</t>
  </si>
  <si>
    <t>HS LT</t>
  </si>
  <si>
    <t>HS TH</t>
  </si>
  <si>
    <t>TỔNG HK I</t>
  </si>
  <si>
    <t>TỔNG</t>
  </si>
  <si>
    <t>Kiêm nhiệm</t>
  </si>
  <si>
    <t>Chủ nhiệm</t>
  </si>
  <si>
    <t>GASS</t>
  </si>
  <si>
    <t>Ra đề thi</t>
  </si>
  <si>
    <t>Coi thi</t>
  </si>
  <si>
    <t>Chấm thi</t>
  </si>
  <si>
    <t>HD thực tập DN</t>
  </si>
  <si>
    <t>HD thực tập TN</t>
  </si>
  <si>
    <t xml:space="preserve">Đề tài NCKH
</t>
  </si>
  <si>
    <t xml:space="preserve">HT nâng cao
</t>
  </si>
  <si>
    <t>Tổng</t>
  </si>
  <si>
    <t>Thai sản</t>
  </si>
  <si>
    <t>Có con nhỏ
dưới 12Th</t>
  </si>
  <si>
    <t>Tập sự</t>
  </si>
  <si>
    <t>QĐ cử đi học</t>
  </si>
  <si>
    <t>giờ chuẩn trong năm (40 tuần)</t>
  </si>
  <si>
    <t>Giờ thừa/thiếu</t>
  </si>
  <si>
    <t>môn học K1</t>
  </si>
  <si>
    <t>môn học K2</t>
  </si>
  <si>
    <t>DN</t>
  </si>
  <si>
    <t>MH</t>
  </si>
  <si>
    <t>MĐ</t>
  </si>
  <si>
    <t>trắc /n</t>
  </si>
  <si>
    <t>GV COI CHẤM THI CHÉO</t>
  </si>
  <si>
    <t>(1)</t>
  </si>
  <si>
    <t>(2)</t>
  </si>
  <si>
    <t>(3)</t>
  </si>
  <si>
    <t>(4)</t>
  </si>
  <si>
    <t>(5)</t>
  </si>
  <si>
    <t>(7)</t>
  </si>
  <si>
    <t>(8)</t>
  </si>
  <si>
    <t>(9)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</si>
  <si>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</si>
  <si>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</si>
  <si>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</si>
  <si>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</si>
  <si>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</si>
  <si>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</si>
  <si>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</si>
  <si>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</si>
  <si>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</si>
  <si>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</si>
  <si>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</si>
  <si>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</si>
  <si>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</si>
  <si>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</si>
  <si>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</si>
  <si>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</si>
  <si>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</si>
  <si>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TẠO</t>
  </si>
  <si>
    <t>An toàn  lao động</t>
  </si>
  <si>
    <t>Công nghệ</t>
  </si>
  <si>
    <t>11A1</t>
  </si>
  <si>
    <t>11A2</t>
  </si>
  <si>
    <t>11A3</t>
  </si>
  <si>
    <t>11A4</t>
  </si>
  <si>
    <t>T TÙNG</t>
  </si>
  <si>
    <t>10A1</t>
  </si>
  <si>
    <t>10A2</t>
  </si>
  <si>
    <t>10A3</t>
  </si>
  <si>
    <t>Gia công tiện ren</t>
  </si>
  <si>
    <t xml:space="preserve">Ngày       tháng       năm </t>
  </si>
  <si>
    <t xml:space="preserve">Tổng coi thi </t>
  </si>
  <si>
    <t>T.Kích</t>
  </si>
  <si>
    <t>P. ĐÀO TẠO&amp; CTHSSV</t>
  </si>
  <si>
    <t>BẢNG TỔNG HỢP KHỐI LƯỢNG GIỜ GIẢNG HỌC KỲ 2</t>
  </si>
  <si>
    <t>HK2</t>
  </si>
  <si>
    <t>TỔNG HK 2</t>
  </si>
  <si>
    <t>Đề tài NCKH</t>
  </si>
  <si>
    <t>HT nâng cao</t>
  </si>
  <si>
    <t>Thành</t>
  </si>
  <si>
    <t>Gia công nguội gò hàn</t>
  </si>
  <si>
    <t>TC VHSCTBL 24A1</t>
  </si>
  <si>
    <t>X</t>
  </si>
  <si>
    <t>TC CDDLTS 24A</t>
  </si>
  <si>
    <t xml:space="preserve">Gia công tiện </t>
  </si>
  <si>
    <t xml:space="preserve">Gia công  phay, bào </t>
  </si>
  <si>
    <t xml:space="preserve">BẢNG TỔNG HỢP KHỐI LƯỢNG GIẢNG DẠY </t>
  </si>
  <si>
    <t>NĂM HỌC: 2024- 2025</t>
  </si>
  <si>
    <t>TÊN</t>
  </si>
  <si>
    <t>TỔNG K1</t>
  </si>
  <si>
    <t>TÔNG K2</t>
  </si>
  <si>
    <t>CT KHÁC</t>
  </si>
  <si>
    <t>CẢ NĂM</t>
  </si>
  <si>
    <t>Thừa</t>
  </si>
  <si>
    <t>TÙNG</t>
  </si>
  <si>
    <t>TĨNH</t>
  </si>
  <si>
    <t>LAI</t>
  </si>
  <si>
    <t>HOANG</t>
  </si>
  <si>
    <t>THỜI KHÓA BIỂU KHOA CƠ KHÍ CHẾ TẠO   (HK1 - NH 2024-2025)</t>
  </si>
  <si>
    <r>
      <t>LỚP: TC CTTBCK 23A1 (</t>
    </r>
    <r>
      <rPr>
        <b/>
        <sz val="12"/>
        <color indexed="10"/>
        <rFont val="Times New Roman"/>
        <family val="1"/>
      </rPr>
      <t>HỌC VĂN HÓA P102</t>
    </r>
    <r>
      <rPr>
        <b/>
        <sz val="12"/>
        <color indexed="8"/>
        <rFont val="Times New Roman"/>
        <family val="1"/>
      </rPr>
      <t>)</t>
    </r>
  </si>
  <si>
    <t>Áp dụng từ ngày 30 tháng  9  năm 2024</t>
  </si>
  <si>
    <t>Tiết</t>
  </si>
  <si>
    <t>Tháng 09</t>
  </si>
  <si>
    <t>Tháng 01</t>
  </si>
  <si>
    <t>Ngày</t>
  </si>
  <si>
    <t>09-14</t>
  </si>
  <si>
    <t>16-21</t>
  </si>
  <si>
    <t>23-28</t>
  </si>
  <si>
    <t>30/09-05</t>
  </si>
  <si>
    <t>07-12</t>
  </si>
  <si>
    <t>14-19</t>
  </si>
  <si>
    <t>21-26</t>
  </si>
  <si>
    <t>28-02/11</t>
  </si>
  <si>
    <t>04-09</t>
  </si>
  <si>
    <t>11-16</t>
  </si>
  <si>
    <t>18-23</t>
  </si>
  <si>
    <t>02-07</t>
  </si>
  <si>
    <t>30/12-04</t>
  </si>
  <si>
    <t>06-11</t>
  </si>
  <si>
    <t>Tuần thứ</t>
  </si>
  <si>
    <t>Thứ 2</t>
  </si>
  <si>
    <t>Sáng</t>
  </si>
  <si>
    <t>CHÀO CỜ; HĐ TRẢI NGHIỆM, HƯỚNG NGHIỆP</t>
  </si>
  <si>
    <t>2, 3</t>
  </si>
  <si>
    <t>Kỹ thuật nguội-4h (60h)-T.Tĩnh-xưởng Tiện</t>
  </si>
  <si>
    <t>NGỮ VĂN + CHUYÊN ĐỀ 2T (72T), C. TÂM</t>
  </si>
  <si>
    <t>4, 5</t>
  </si>
  <si>
    <t>LỊCH SỬ + CHUYÊN ĐỀ  2T (36T), C. TRÚC LAN</t>
  </si>
  <si>
    <t>Chiều</t>
  </si>
  <si>
    <t>1, 2</t>
  </si>
  <si>
    <t>ĐỊA LÝ 2T (36T), C. HOA</t>
  </si>
  <si>
    <t>3, 4</t>
  </si>
  <si>
    <t>GD KINH TẾ VÀ PHÁP LUẬT 2T (36T), C. NGUYÊN</t>
  </si>
  <si>
    <t>Thứ 3</t>
  </si>
  <si>
    <t>Chế tạo cột điện cao thế ≥ 35 kv-4h(60h)-T.Hoang-xưởng  Hàn</t>
  </si>
  <si>
    <t>Gia công tiện ren - 8h (90h) - T.Lai-Xưởng Tiện</t>
  </si>
  <si>
    <t>Kỹ thuật nguội-8h (60h)-T.Tĩnh
-xưởng Tiện</t>
  </si>
  <si>
    <t>Thứ 4</t>
  </si>
  <si>
    <t>Gia công tiện ren 4h(90h)-T.Lai-Xưởng Tiện</t>
  </si>
  <si>
    <t>CÔNG NGHỆ 2T (36T), T. TẠO</t>
  </si>
  <si>
    <t>SINH HOẠT LỚP; HĐ TRẢI NGHIỆM, HƯỚNG NGHIỆP 2T (36T), T. Anh</t>
  </si>
  <si>
    <t>TOÁN + CHUYÊN ĐỀ 2T (72T), T. MINH</t>
  </si>
  <si>
    <t>Thứ 5</t>
  </si>
  <si>
    <t>Anh Văn -8h (90h) - C.Hiên - P206</t>
  </si>
  <si>
    <t>Lắp mạch điện đơn giản - 8h (30h) - T. Nhất - Xưởng Điện</t>
  </si>
  <si>
    <t>Thứ 6</t>
  </si>
  <si>
    <t>Chế tạo cột điện cao thế ≥ 35 kv-8h(60h)-T.Hoang-xưởng  Hàn</t>
  </si>
  <si>
    <t>VẬT LÝ 2T (36T), C. TRANG</t>
  </si>
  <si>
    <t>Thứ 7</t>
  </si>
  <si>
    <t>Chế tạo băng tải - 8h (60h) - T.Tùng - xưởng Hàn</t>
  </si>
  <si>
    <t xml:space="preserve">SINH HOẠT LỚP; HĐ TRẢI NGHIỆM, HƯỚNG NGHIỆP 2T (36T), C. DUYÊN </t>
  </si>
  <si>
    <t>LỚP: TC CTTBCK 23A2</t>
  </si>
  <si>
    <t>Chế tạo cột điện cao thế ≥ 35 kv - 4h (60h) - T.Hoang-Xưởng cơ khí</t>
  </si>
  <si>
    <t>Anh Văn  4h (90h) C. Thoa</t>
  </si>
  <si>
    <t>Chế tạo kết cấu nhà công nghiệp - 8h (120h) - T. Hoang - xưởng cơ khí</t>
  </si>
  <si>
    <t>LỚP: CĐ-CTTBCK 24LT</t>
  </si>
  <si>
    <t>Gia công trên máy tiện phay CNC - 8h (90h) - T.Tĩnh - Xưởng CNC</t>
  </si>
  <si>
    <t>Chế tạo thiết bị chứa công nghiệp - 6h (90h) - T. Tùng - Xưởng Hàn</t>
  </si>
  <si>
    <t>Công nghệ CAD/CAM/CNC - 8h (120h) - T.Tĩnh - Xưởng CNC</t>
  </si>
  <si>
    <t>Giáo dục thể chất 2 - 4h (30h)-T.Thiên - Sân trường</t>
  </si>
  <si>
    <t>Ngoại ngữ (Anh văn) 2 - 4h (30h)-C.Điệp - P208</t>
  </si>
  <si>
    <t>Giáo dục chính trị 2 - 4h (45h) - C. Hà - P102</t>
  </si>
  <si>
    <t>Pháp luật 2 - 4h (15h) - C.Hà - P102</t>
  </si>
  <si>
    <t>Đồ gá công nghệ chế tạo - 4h (60h) - T.Tạo - xưởng CNC</t>
  </si>
  <si>
    <t>13-17</t>
  </si>
  <si>
    <t>18-25</t>
  </si>
  <si>
    <t>Pháp luật 4T (15T) C.Liên</t>
  </si>
  <si>
    <t>LỚP: TC CTTBCK 24A1</t>
  </si>
  <si>
    <t>Tháng 2</t>
  </si>
  <si>
    <t>10-15</t>
  </si>
  <si>
    <t>17-22</t>
  </si>
  <si>
    <t>24-1/3</t>
  </si>
  <si>
    <t>Chính trị 4T (30T) C. Hà (Học online)</t>
  </si>
  <si>
    <t>Pháp luật 4T (15T) C. Hà (học online)</t>
  </si>
  <si>
    <t>Vẽ kỹ thuật 4h (60h) T. Anh</t>
  </si>
  <si>
    <t>Kỹ thuật nguội 8h (60h)  T. Lai + T. Anh</t>
  </si>
  <si>
    <t xml:space="preserve">Hàn điện tiếp xúc 8h (60h) T. Lai + T. Tạo </t>
  </si>
  <si>
    <t>24-1-3</t>
  </si>
  <si>
    <t>LỚP: TC HÀN 24</t>
  </si>
  <si>
    <t>ATLĐ 8h (30h)
 T. Dũng</t>
  </si>
  <si>
    <t>Lắp mạch điện đơn giản -8h(30h)-T.Tân</t>
  </si>
  <si>
    <t>Anh Văn  4h (90h) C. Khánh Nguyên (ghép lớp TC KNCLLTTP 24)</t>
  </si>
  <si>
    <t>Chế tạo kết cấu nhà công nghiệp - 4h (120h) - T. Hoang - xưởng cơ khí</t>
  </si>
  <si>
    <t xml:space="preserve">Anh Văn  4h (90h) C. Thoa </t>
  </si>
  <si>
    <t xml:space="preserve">Chính trị 4T (30T) C. Liên </t>
  </si>
  <si>
    <t>Tháng 3</t>
  </si>
  <si>
    <t>30-04</t>
  </si>
  <si>
    <t>24-01</t>
  </si>
  <si>
    <t>03-08</t>
  </si>
  <si>
    <t>Chính trị 4h (Cô Hà - 30h)</t>
  </si>
  <si>
    <t>Vẽ kỹ thuật 5h (60h) T. Anh</t>
  </si>
  <si>
    <t>ATLĐ 5h (30h) T. Lai</t>
  </si>
  <si>
    <t>Dung sai lắp ghép 5h (45h) T. Lai</t>
  </si>
  <si>
    <t>Tin học 5h (45h) C. Lý</t>
  </si>
  <si>
    <t>Dung sai lắp ghép 5h (45h) T. Tĩnh</t>
  </si>
  <si>
    <t>LỚP: TC CTTBCK 24A2</t>
  </si>
  <si>
    <t>Áp dụng từ ngày 2 tháng  12  năm 2024</t>
  </si>
  <si>
    <t>Pháp luật 4h (Cô Hà - 15h)</t>
  </si>
  <si>
    <t>Hàn khí 4h (90h) T. Tùng + T. Lai</t>
  </si>
  <si>
    <t>Kỹ thuật nguội 8h (60h) T. Tạo + Tĩnh</t>
  </si>
  <si>
    <t>Kỹ thuật nguội 5h (60h) T. Hoang + T. Lai</t>
  </si>
  <si>
    <t>ATLĐ 4h (30h) T. Hải</t>
  </si>
  <si>
    <t>Hàn khí 5h (90h) T. Tùng + T. Lai</t>
  </si>
  <si>
    <t>Hàn  khí 8h (90h)  T. Tùng + T. Lai</t>
  </si>
  <si>
    <t>ATLĐ 5h
T. Lai</t>
  </si>
  <si>
    <t>Chế tạo cột điện cao thế ≥ 35 kv - 5h (60h) - T.Hoang-Xưởng cơ khí</t>
  </si>
  <si>
    <t>Chế tạo kết cấu nhà công nghiệp - 5h (120h) - T. Hoang - xưởng cơ khí</t>
  </si>
  <si>
    <t>Áp dụng từ ngày 25 tháng 11  năm 2024</t>
  </si>
  <si>
    <t>Áp dụng từ ngày 25 tháng  11  năm 2024</t>
  </si>
  <si>
    <t>TC-CTTBCK24A2</t>
  </si>
  <si>
    <t>Hàn cắt khí 8h (90h)  T. Tùng + T. Tĩnh</t>
  </si>
  <si>
    <t>Hàn cắt khí 5h (90h)  T. Tùng + T. Tĩnh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</si>
</sst>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7"/>
      <color indexed="8"/>
      <name val="Times New Roman"/>
      <family val="1"/>
    </font>
    <font>
      <sz val="9"/>
      <color indexed="8"/>
      <name val="Times New Roman"/>
      <family val="1"/>
    </font>
    <font>
      <b/>
      <sz val="5"/>
      <color indexed="8"/>
      <name val="Times New Roman"/>
      <family val="1"/>
      <charset val="163"/>
    </font>
    <font>
      <sz val="6"/>
      <color indexed="8"/>
      <name val="Times New Roman"/>
      <family val="1"/>
      <charset val="163"/>
    </font>
    <font>
      <sz val="7"/>
      <color indexed="8"/>
      <name val="Times New Roman"/>
      <family val="1"/>
      <charset val="163"/>
    </font>
    <font>
      <b/>
      <u/>
      <sz val="12"/>
      <name val="Times New Roman"/>
      <family val="1"/>
    </font>
    <font>
      <b/>
      <u/>
      <sz val="9"/>
      <name val="Times New Roman"/>
      <family val="1"/>
    </font>
    <font>
      <b/>
      <sz val="6"/>
      <name val="Times New Roman"/>
      <family val="1"/>
    </font>
    <font>
      <b/>
      <sz val="8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9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11"/>
      <color theme="1"/>
      <name val="Arial"/>
      <family val="2"/>
      <charset val="163"/>
    </font>
    <font>
      <sz val="6"/>
      <color indexed="8"/>
      <name val="Times New Roman"/>
      <family val="1"/>
    </font>
    <font>
      <b/>
      <sz val="9"/>
      <color indexed="8"/>
      <name val="Times New Roman"/>
      <family val="1"/>
    </font>
    <font>
      <b/>
      <u/>
      <sz val="8"/>
      <name val="Times New Roman"/>
      <family val="1"/>
    </font>
    <font>
      <sz val="9"/>
      <color indexed="10"/>
      <name val="Times New Roman"/>
      <family val="1"/>
    </font>
    <font>
      <sz val="8"/>
      <name val="Calibri"/>
      <family val="2"/>
      <scheme val="minor"/>
    </font>
    <font>
      <sz val="6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3"/>
      <name val="Times New Roman"/>
      <family val="1"/>
    </font>
    <font>
      <sz val="8"/>
      <name val="Times New Roman"/>
      <family val="1"/>
      <charset val="163"/>
    </font>
    <font>
      <sz val="10"/>
      <name val="Times New Roman"/>
      <family val="1"/>
    </font>
    <font>
      <u/>
      <sz val="8"/>
      <name val="Times New Roman"/>
      <family val="1"/>
      <charset val="163"/>
    </font>
    <font>
      <b/>
      <sz val="7"/>
      <name val="Times New Roman"/>
      <family val="1"/>
    </font>
    <font>
      <sz val="10"/>
      <color theme="1"/>
      <name val="Times New Roman"/>
      <family val="1"/>
    </font>
    <font>
      <sz val="7"/>
      <name val="Arial"/>
      <family val="2"/>
    </font>
    <font>
      <b/>
      <i/>
      <sz val="7"/>
      <name val="Times New Roman"/>
      <family val="1"/>
    </font>
    <font>
      <sz val="8"/>
      <color indexed="8"/>
      <name val="Times New Roman"/>
      <family val="1"/>
      <charset val="163"/>
    </font>
    <font>
      <sz val="7"/>
      <color theme="1"/>
      <name val="Times New Roman"/>
      <family val="1"/>
    </font>
    <font>
      <sz val="9"/>
      <color theme="1"/>
      <name val="Times New Roman"/>
      <family val="1"/>
      <charset val="163"/>
    </font>
    <font>
      <sz val="14"/>
      <name val="Times New Roman"/>
      <family val="1"/>
      <charset val="163"/>
    </font>
    <font>
      <u/>
      <sz val="12"/>
      <name val="Times New Roman"/>
      <family val="1"/>
      <charset val="163"/>
    </font>
    <font>
      <sz val="10"/>
      <name val="Times New Roman"/>
      <family val="1"/>
      <charset val="163"/>
    </font>
    <font>
      <sz val="7"/>
      <name val="Times New Roman"/>
      <family val="1"/>
      <charset val="163"/>
    </font>
    <font>
      <sz val="7"/>
      <color indexed="10"/>
      <name val="Times New Roman"/>
      <family val="1"/>
    </font>
    <font>
      <sz val="6"/>
      <color theme="1"/>
      <name val="Times New Roman"/>
      <family val="1"/>
    </font>
    <font>
      <sz val="10"/>
      <color indexed="8"/>
      <name val="Times New Roman"/>
      <family val="1"/>
      <charset val="163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sz val="12"/>
      <color theme="0"/>
      <name val="Times New Roman"/>
      <family val="1"/>
    </font>
    <font>
      <sz val="12"/>
      <name val="Arial"/>
      <family val="2"/>
    </font>
    <font>
      <sz val="8"/>
      <color theme="1"/>
      <name val="Times New Roman"/>
      <family val="2"/>
    </font>
    <font>
      <sz val="8"/>
      <name val="Arial"/>
      <family val="2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color theme="1"/>
      <name val="Times New Roman"/>
      <family val="2"/>
    </font>
    <font>
      <sz val="12"/>
      <color theme="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8" fillId="0" borderId="0"/>
    <xf numFmtId="0" fontId="62" fillId="0" borderId="0"/>
    <xf numFmtId="0" fontId="63" fillId="0" borderId="0"/>
  </cellStyleXfs>
  <cellXfs count="70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14" fontId="4" fillId="0" borderId="5" xfId="0" quotePrefix="1" applyNumberFormat="1" applyFont="1" applyBorder="1" applyAlignment="1">
      <alignment horizontal="center" vertical="center" wrapText="1"/>
    </xf>
    <xf numFmtId="14" fontId="21" fillId="0" borderId="5" xfId="0" quotePrefix="1" applyNumberFormat="1" applyFont="1" applyBorder="1" applyAlignment="1">
      <alignment horizontal="center" vertical="center" wrapText="1"/>
    </xf>
    <xf numFmtId="14" fontId="21" fillId="2" borderId="5" xfId="0" quotePrefix="1" applyNumberFormat="1" applyFont="1" applyFill="1" applyBorder="1" applyAlignment="1">
      <alignment horizontal="center" vertical="center" wrapText="1"/>
    </xf>
    <xf numFmtId="0" fontId="22" fillId="0" borderId="4" xfId="0" applyFont="1" applyBorder="1"/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justify" vertical="top" wrapText="1"/>
    </xf>
    <xf numFmtId="0" fontId="23" fillId="0" borderId="5" xfId="0" applyFont="1" applyBorder="1" applyAlignment="1">
      <alignment horizontal="center" vertical="center"/>
    </xf>
    <xf numFmtId="0" fontId="21" fillId="0" borderId="5" xfId="0" applyFont="1" applyBorder="1"/>
    <xf numFmtId="0" fontId="24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4" fillId="4" borderId="5" xfId="0" applyFont="1" applyFill="1" applyBorder="1"/>
    <xf numFmtId="0" fontId="15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22" fillId="0" borderId="5" xfId="0" applyFont="1" applyBorder="1"/>
    <xf numFmtId="0" fontId="22" fillId="0" borderId="6" xfId="0" applyFont="1" applyBorder="1"/>
    <xf numFmtId="0" fontId="22" fillId="0" borderId="0" xfId="0" applyFont="1"/>
    <xf numFmtId="0" fontId="16" fillId="5" borderId="5" xfId="0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24" fillId="0" borderId="5" xfId="0" applyFont="1" applyBorder="1"/>
    <xf numFmtId="0" fontId="5" fillId="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left" vertical="center" wrapText="1"/>
    </xf>
    <xf numFmtId="0" fontId="22" fillId="4" borderId="4" xfId="0" applyFont="1" applyFill="1" applyBorder="1"/>
    <xf numFmtId="0" fontId="27" fillId="4" borderId="5" xfId="0" applyFont="1" applyFill="1" applyBorder="1" applyAlignment="1">
      <alignment horizontal="left" vertical="center" wrapText="1"/>
    </xf>
    <xf numFmtId="0" fontId="23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/>
    <xf numFmtId="0" fontId="24" fillId="4" borderId="5" xfId="0" applyFont="1" applyFill="1" applyBorder="1"/>
    <xf numFmtId="0" fontId="24" fillId="4" borderId="5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/>
    </xf>
    <xf numFmtId="0" fontId="22" fillId="4" borderId="5" xfId="0" applyFont="1" applyFill="1" applyBorder="1"/>
    <xf numFmtId="0" fontId="22" fillId="4" borderId="6" xfId="0" applyFont="1" applyFill="1" applyBorder="1"/>
    <xf numFmtId="0" fontId="22" fillId="4" borderId="0" xfId="0" applyFont="1" applyFill="1"/>
    <xf numFmtId="0" fontId="5" fillId="0" borderId="5" xfId="0" applyFont="1" applyBorder="1" applyAlignment="1">
      <alignment vertical="center"/>
    </xf>
    <xf numFmtId="0" fontId="27" fillId="0" borderId="5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vertical="center"/>
    </xf>
    <xf numFmtId="0" fontId="16" fillId="2" borderId="5" xfId="1" applyFont="1" applyFill="1" applyBorder="1" applyAlignment="1">
      <alignment vertical="center" wrapText="1"/>
    </xf>
    <xf numFmtId="0" fontId="4" fillId="0" borderId="5" xfId="0" applyFont="1" applyBorder="1"/>
    <xf numFmtId="0" fontId="5" fillId="0" borderId="5" xfId="0" applyFont="1" applyBorder="1"/>
    <xf numFmtId="0" fontId="5" fillId="4" borderId="5" xfId="0" applyFont="1" applyFill="1" applyBorder="1" applyAlignment="1">
      <alignment wrapText="1"/>
    </xf>
    <xf numFmtId="0" fontId="24" fillId="0" borderId="5" xfId="0" applyFont="1" applyBorder="1" applyAlignment="1">
      <alignment vertical="center" wrapText="1"/>
    </xf>
    <xf numFmtId="0" fontId="24" fillId="2" borderId="5" xfId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4" fillId="0" borderId="5" xfId="0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justify" vertical="top" wrapText="1"/>
    </xf>
    <xf numFmtId="0" fontId="24" fillId="0" borderId="5" xfId="1" applyFont="1" applyBorder="1" applyAlignment="1">
      <alignment horizontal="center" vertical="center" wrapText="1"/>
    </xf>
    <xf numFmtId="0" fontId="16" fillId="7" borderId="5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justify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/>
    <xf numFmtId="0" fontId="2" fillId="0" borderId="0" xfId="0" applyFont="1"/>
    <xf numFmtId="0" fontId="21" fillId="0" borderId="0" xfId="0" applyFont="1"/>
    <xf numFmtId="0" fontId="30" fillId="0" borderId="0" xfId="0" applyFont="1" applyAlignment="1">
      <alignment wrapText="1"/>
    </xf>
    <xf numFmtId="0" fontId="29" fillId="0" borderId="0" xfId="0" applyFont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21" fillId="2" borderId="5" xfId="0" quotePrefix="1" applyFont="1" applyFill="1" applyBorder="1" applyAlignment="1">
      <alignment horizontal="center" vertical="center" textRotation="90" wrapText="1"/>
    </xf>
    <xf numFmtId="0" fontId="21" fillId="0" borderId="5" xfId="0" quotePrefix="1" applyFont="1" applyBorder="1" applyAlignment="1">
      <alignment horizontal="center" vertical="center" textRotation="90" wrapText="1"/>
    </xf>
    <xf numFmtId="14" fontId="21" fillId="0" borderId="5" xfId="0" quotePrefix="1" applyNumberFormat="1" applyFont="1" applyBorder="1" applyAlignment="1">
      <alignment horizontal="center" vertical="center" textRotation="90" wrapText="1"/>
    </xf>
    <xf numFmtId="49" fontId="21" fillId="0" borderId="5" xfId="0" quotePrefix="1" applyNumberFormat="1" applyFont="1" applyBorder="1" applyAlignment="1">
      <alignment horizontal="center" vertical="center" textRotation="90" wrapText="1"/>
    </xf>
    <xf numFmtId="49" fontId="21" fillId="2" borderId="5" xfId="0" quotePrefix="1" applyNumberFormat="1" applyFont="1" applyFill="1" applyBorder="1" applyAlignment="1">
      <alignment horizontal="center" vertical="center" textRotation="90" wrapText="1"/>
    </xf>
    <xf numFmtId="49" fontId="21" fillId="2" borderId="6" xfId="0" quotePrefix="1" applyNumberFormat="1" applyFont="1" applyFill="1" applyBorder="1" applyAlignment="1">
      <alignment horizontal="center" vertical="center" textRotation="90" wrapText="1"/>
    </xf>
    <xf numFmtId="0" fontId="24" fillId="0" borderId="5" xfId="0" applyFont="1" applyBorder="1" applyAlignment="1">
      <alignment vertical="center"/>
    </xf>
    <xf numFmtId="0" fontId="24" fillId="5" borderId="5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24" fillId="8" borderId="5" xfId="0" applyFont="1" applyFill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24" fillId="9" borderId="5" xfId="0" applyFont="1" applyFill="1" applyBorder="1" applyAlignment="1">
      <alignment vertical="center"/>
    </xf>
    <xf numFmtId="0" fontId="5" fillId="0" borderId="5" xfId="0" applyFont="1" applyBorder="1" applyAlignment="1">
      <alignment wrapText="1"/>
    </xf>
    <xf numFmtId="0" fontId="34" fillId="0" borderId="5" xfId="0" applyFont="1" applyBorder="1" applyAlignment="1">
      <alignment horizontal="center" vertical="center"/>
    </xf>
    <xf numFmtId="0" fontId="24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left" vertical="center" wrapText="1"/>
    </xf>
    <xf numFmtId="0" fontId="35" fillId="4" borderId="6" xfId="0" applyFont="1" applyFill="1" applyBorder="1"/>
    <xf numFmtId="0" fontId="16" fillId="0" borderId="5" xfId="1" applyFont="1" applyBorder="1" applyAlignment="1">
      <alignment vertical="center" wrapText="1"/>
    </xf>
    <xf numFmtId="0" fontId="35" fillId="0" borderId="6" xfId="0" applyFont="1" applyBorder="1"/>
    <xf numFmtId="0" fontId="24" fillId="0" borderId="8" xfId="0" applyFont="1" applyBorder="1" applyAlignment="1">
      <alignment vertical="center"/>
    </xf>
    <xf numFmtId="0" fontId="36" fillId="0" borderId="9" xfId="0" applyFont="1" applyBorder="1" applyAlignment="1">
      <alignment horizontal="right"/>
    </xf>
    <xf numFmtId="0" fontId="36" fillId="4" borderId="9" xfId="0" applyFont="1" applyFill="1" applyBorder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26" fillId="0" borderId="0" xfId="0" applyFont="1"/>
    <xf numFmtId="0" fontId="38" fillId="0" borderId="0" xfId="0" applyFont="1" applyAlignment="1">
      <alignment wrapText="1"/>
    </xf>
    <xf numFmtId="0" fontId="40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41" fillId="0" borderId="0" xfId="0" applyFont="1"/>
    <xf numFmtId="0" fontId="42" fillId="0" borderId="0" xfId="0" applyFont="1" applyAlignment="1">
      <alignment vertical="center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6" fillId="0" borderId="0" xfId="0" applyFont="1"/>
    <xf numFmtId="1" fontId="16" fillId="0" borderId="0" xfId="0" applyNumberFormat="1" applyFont="1"/>
    <xf numFmtId="0" fontId="41" fillId="0" borderId="0" xfId="0" applyFont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 wrapText="1"/>
    </xf>
    <xf numFmtId="0" fontId="41" fillId="0" borderId="5" xfId="0" quotePrefix="1" applyFont="1" applyBorder="1" applyAlignment="1">
      <alignment horizontal="left" vertical="center" wrapText="1"/>
    </xf>
    <xf numFmtId="0" fontId="23" fillId="0" borderId="5" xfId="0" quotePrefix="1" applyFont="1" applyBorder="1" applyAlignment="1">
      <alignment horizontal="center" vertical="center" wrapText="1"/>
    </xf>
    <xf numFmtId="0" fontId="40" fillId="0" borderId="5" xfId="0" quotePrefix="1" applyFont="1" applyBorder="1" applyAlignment="1">
      <alignment horizontal="center" vertical="center"/>
    </xf>
    <xf numFmtId="0" fontId="24" fillId="0" borderId="5" xfId="0" quotePrefix="1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/>
    </xf>
    <xf numFmtId="1" fontId="15" fillId="0" borderId="5" xfId="0" quotePrefix="1" applyNumberFormat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41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4" fontId="24" fillId="0" borderId="0" xfId="0" applyNumberFormat="1" applyFont="1" applyAlignment="1">
      <alignment horizontal="left" vertical="center"/>
    </xf>
    <xf numFmtId="0" fontId="44" fillId="0" borderId="5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18" fillId="0" borderId="5" xfId="0" applyFont="1" applyBorder="1"/>
    <xf numFmtId="0" fontId="41" fillId="0" borderId="5" xfId="0" applyFont="1" applyBorder="1" applyAlignment="1">
      <alignment vertical="center" wrapText="1"/>
    </xf>
    <xf numFmtId="0" fontId="4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41" fillId="0" borderId="5" xfId="1" applyFont="1" applyBorder="1" applyAlignment="1">
      <alignment vertical="center" wrapText="1"/>
    </xf>
    <xf numFmtId="1" fontId="8" fillId="0" borderId="5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8" fillId="0" borderId="5" xfId="0" applyFont="1" applyBorder="1" applyAlignment="1">
      <alignment wrapText="1"/>
    </xf>
    <xf numFmtId="1" fontId="43" fillId="0" borderId="5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41" fillId="0" borderId="5" xfId="0" applyFont="1" applyBorder="1" applyAlignment="1">
      <alignment horizontal="justify" vertical="top" wrapText="1"/>
    </xf>
    <xf numFmtId="0" fontId="15" fillId="0" borderId="8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vertical="center"/>
    </xf>
    <xf numFmtId="164" fontId="15" fillId="0" borderId="9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47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64" fontId="15" fillId="0" borderId="6" xfId="0" applyNumberFormat="1" applyFont="1" applyBorder="1" applyAlignment="1">
      <alignment vertical="center"/>
    </xf>
    <xf numFmtId="1" fontId="24" fillId="0" borderId="0" xfId="0" applyNumberFormat="1" applyFont="1" applyAlignment="1">
      <alignment vertical="center"/>
    </xf>
    <xf numFmtId="164" fontId="15" fillId="0" borderId="6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1" fillId="0" borderId="5" xfId="0" applyFont="1" applyBorder="1" applyAlignment="1">
      <alignment horizontal="justify" vertical="center" wrapText="1"/>
    </xf>
    <xf numFmtId="0" fontId="15" fillId="2" borderId="5" xfId="1" applyFont="1" applyFill="1" applyBorder="1" applyAlignment="1">
      <alignment horizontal="center" vertical="center" wrapText="1"/>
    </xf>
    <xf numFmtId="1" fontId="24" fillId="0" borderId="0" xfId="0" applyNumberFormat="1" applyFont="1"/>
    <xf numFmtId="0" fontId="18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15" fillId="0" borderId="23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 wrapText="1"/>
    </xf>
    <xf numFmtId="0" fontId="53" fillId="0" borderId="5" xfId="0" quotePrefix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" fontId="25" fillId="0" borderId="0" xfId="0" applyNumberFormat="1" applyFont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164" fontId="54" fillId="0" borderId="5" xfId="0" applyNumberFormat="1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1" fontId="54" fillId="0" borderId="5" xfId="0" applyNumberFormat="1" applyFont="1" applyBorder="1" applyAlignment="1">
      <alignment horizontal="center" vertical="center"/>
    </xf>
    <xf numFmtId="0" fontId="41" fillId="0" borderId="5" xfId="0" applyFont="1" applyBorder="1" applyAlignment="1">
      <alignment horizontal="justify" wrapText="1"/>
    </xf>
    <xf numFmtId="0" fontId="23" fillId="0" borderId="5" xfId="1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1" fontId="15" fillId="0" borderId="5" xfId="1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justify" vertical="center" wrapText="1"/>
    </xf>
    <xf numFmtId="0" fontId="5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justify" vertical="top" wrapText="1"/>
    </xf>
    <xf numFmtId="0" fontId="15" fillId="0" borderId="2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1" fontId="43" fillId="0" borderId="8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 wrapText="1"/>
    </xf>
    <xf numFmtId="0" fontId="41" fillId="0" borderId="27" xfId="0" applyFont="1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/>
    </xf>
    <xf numFmtId="1" fontId="15" fillId="0" borderId="27" xfId="0" applyNumberFormat="1" applyFont="1" applyBorder="1" applyAlignment="1">
      <alignment horizontal="center" vertical="center"/>
    </xf>
    <xf numFmtId="1" fontId="43" fillId="0" borderId="27" xfId="0" applyNumberFormat="1" applyFont="1" applyBorder="1" applyAlignment="1">
      <alignment vertical="center"/>
    </xf>
    <xf numFmtId="1" fontId="8" fillId="0" borderId="27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164" fontId="15" fillId="0" borderId="27" xfId="0" applyNumberFormat="1" applyFont="1" applyBorder="1" applyAlignment="1">
      <alignment horizontal="center" vertical="center"/>
    </xf>
    <xf numFmtId="1" fontId="15" fillId="0" borderId="27" xfId="0" applyNumberFormat="1" applyFont="1" applyBorder="1" applyAlignment="1">
      <alignment vertical="center"/>
    </xf>
    <xf numFmtId="0" fontId="46" fillId="0" borderId="27" xfId="0" applyFont="1" applyBorder="1" applyAlignment="1">
      <alignment horizontal="center" vertical="center"/>
    </xf>
    <xf numFmtId="164" fontId="15" fillId="0" borderId="28" xfId="0" applyNumberFormat="1" applyFont="1" applyBorder="1" applyAlignment="1">
      <alignment vertical="center"/>
    </xf>
    <xf numFmtId="0" fontId="53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57" fillId="0" borderId="0" xfId="0" applyFont="1"/>
    <xf numFmtId="0" fontId="59" fillId="0" borderId="0" xfId="0" applyFont="1"/>
    <xf numFmtId="0" fontId="58" fillId="0" borderId="0" xfId="0" applyFont="1"/>
    <xf numFmtId="0" fontId="60" fillId="0" borderId="0" xfId="0" applyFont="1"/>
    <xf numFmtId="0" fontId="18" fillId="0" borderId="32" xfId="2" applyFont="1" applyBorder="1" applyAlignment="1">
      <alignment horizontal="center" vertical="center"/>
    </xf>
    <xf numFmtId="0" fontId="63" fillId="0" borderId="0" xfId="3"/>
    <xf numFmtId="0" fontId="18" fillId="0" borderId="5" xfId="2" applyFont="1" applyBorder="1" applyAlignment="1">
      <alignment horizontal="center" vertical="center"/>
    </xf>
    <xf numFmtId="17" fontId="4" fillId="0" borderId="5" xfId="3" quotePrefix="1" applyNumberFormat="1" applyFont="1" applyBorder="1" applyAlignment="1">
      <alignment horizontal="center" vertical="center" wrapText="1"/>
    </xf>
    <xf numFmtId="0" fontId="4" fillId="0" borderId="5" xfId="3" quotePrefix="1" applyFont="1" applyBorder="1" applyAlignment="1">
      <alignment horizontal="center" vertical="center" wrapText="1"/>
    </xf>
    <xf numFmtId="16" fontId="4" fillId="0" borderId="5" xfId="3" quotePrefix="1" applyNumberFormat="1" applyFont="1" applyBorder="1" applyAlignment="1">
      <alignment horizontal="center" vertical="center" wrapText="1"/>
    </xf>
    <xf numFmtId="16" fontId="4" fillId="0" borderId="5" xfId="3" quotePrefix="1" applyNumberFormat="1" applyFont="1" applyBorder="1" applyAlignment="1">
      <alignment horizontal="center" vertical="center"/>
    </xf>
    <xf numFmtId="16" fontId="4" fillId="0" borderId="6" xfId="3" quotePrefix="1" applyNumberFormat="1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64" fillId="0" borderId="5" xfId="0" applyFont="1" applyBorder="1" applyAlignment="1">
      <alignment vertical="center" wrapText="1"/>
    </xf>
    <xf numFmtId="0" fontId="16" fillId="0" borderId="12" xfId="3" applyFont="1" applyBorder="1" applyAlignment="1">
      <alignment horizontal="center" vertical="center"/>
    </xf>
    <xf numFmtId="0" fontId="64" fillId="0" borderId="12" xfId="0" applyFont="1" applyBorder="1" applyAlignment="1">
      <alignment vertical="center" wrapText="1"/>
    </xf>
    <xf numFmtId="0" fontId="16" fillId="0" borderId="11" xfId="3" applyFont="1" applyBorder="1" applyAlignment="1">
      <alignment horizontal="center" vertical="center"/>
    </xf>
    <xf numFmtId="0" fontId="63" fillId="0" borderId="41" xfId="3" applyBorder="1" applyAlignment="1">
      <alignment vertical="center"/>
    </xf>
    <xf numFmtId="0" fontId="63" fillId="0" borderId="17" xfId="3" applyBorder="1"/>
    <xf numFmtId="0" fontId="63" fillId="0" borderId="44" xfId="3" applyBorder="1" applyAlignment="1">
      <alignment vertical="center"/>
    </xf>
    <xf numFmtId="0" fontId="63" fillId="0" borderId="6" xfId="3" applyBorder="1"/>
    <xf numFmtId="0" fontId="0" fillId="0" borderId="5" xfId="0" applyBorder="1"/>
    <xf numFmtId="0" fontId="16" fillId="0" borderId="10" xfId="3" applyFont="1" applyBorder="1" applyAlignment="1">
      <alignment horizontal="center" vertical="center"/>
    </xf>
    <xf numFmtId="0" fontId="0" fillId="0" borderId="10" xfId="0" applyBorder="1"/>
    <xf numFmtId="0" fontId="63" fillId="0" borderId="46" xfId="3" applyBorder="1" applyAlignment="1">
      <alignment vertical="center"/>
    </xf>
    <xf numFmtId="0" fontId="63" fillId="0" borderId="15" xfId="3" applyBorder="1"/>
    <xf numFmtId="0" fontId="16" fillId="0" borderId="14" xfId="3" applyFont="1" applyBorder="1" applyAlignment="1">
      <alignment horizontal="center" vertical="center"/>
    </xf>
    <xf numFmtId="0" fontId="63" fillId="0" borderId="11" xfId="3" applyBorder="1"/>
    <xf numFmtId="0" fontId="63" fillId="0" borderId="5" xfId="3" applyBorder="1"/>
    <xf numFmtId="0" fontId="63" fillId="2" borderId="10" xfId="3" applyFill="1" applyBorder="1"/>
    <xf numFmtId="0" fontId="63" fillId="2" borderId="15" xfId="3" applyFill="1" applyBorder="1"/>
    <xf numFmtId="0" fontId="63" fillId="0" borderId="12" xfId="3" applyBorder="1" applyAlignment="1">
      <alignment vertical="center"/>
    </xf>
    <xf numFmtId="0" fontId="63" fillId="0" borderId="11" xfId="3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65" fillId="2" borderId="40" xfId="3" applyFont="1" applyFill="1" applyBorder="1" applyAlignment="1">
      <alignment wrapText="1"/>
    </xf>
    <xf numFmtId="0" fontId="24" fillId="0" borderId="5" xfId="3" applyFont="1" applyBorder="1" applyAlignment="1">
      <alignment wrapText="1"/>
    </xf>
    <xf numFmtId="0" fontId="24" fillId="0" borderId="6" xfId="3" applyFont="1" applyBorder="1" applyAlignment="1">
      <alignment wrapText="1"/>
    </xf>
    <xf numFmtId="0" fontId="16" fillId="0" borderId="8" xfId="3" applyFont="1" applyBorder="1" applyAlignment="1">
      <alignment horizontal="center" vertical="center"/>
    </xf>
    <xf numFmtId="0" fontId="21" fillId="0" borderId="8" xfId="3" applyFont="1" applyBorder="1" applyAlignment="1">
      <alignment vertical="center"/>
    </xf>
    <xf numFmtId="0" fontId="21" fillId="0" borderId="9" xfId="3" applyFont="1" applyBorder="1" applyAlignment="1">
      <alignment vertical="center"/>
    </xf>
    <xf numFmtId="0" fontId="2" fillId="0" borderId="0" xfId="3" applyFont="1"/>
    <xf numFmtId="0" fontId="2" fillId="0" borderId="0" xfId="3" applyFont="1" applyAlignment="1">
      <alignment horizontal="center"/>
    </xf>
    <xf numFmtId="0" fontId="21" fillId="0" borderId="5" xfId="3" applyFont="1" applyBorder="1" applyAlignment="1">
      <alignment horizontal="center" vertical="center"/>
    </xf>
    <xf numFmtId="0" fontId="21" fillId="0" borderId="6" xfId="3" applyFont="1" applyBorder="1" applyAlignment="1">
      <alignment horizontal="center" vertical="center"/>
    </xf>
    <xf numFmtId="0" fontId="24" fillId="0" borderId="5" xfId="3" applyFont="1" applyBorder="1" applyAlignment="1">
      <alignment vertical="center" wrapText="1"/>
    </xf>
    <xf numFmtId="0" fontId="0" fillId="0" borderId="6" xfId="0" applyBorder="1"/>
    <xf numFmtId="0" fontId="24" fillId="0" borderId="5" xfId="3" applyFont="1" applyBorder="1" applyAlignment="1">
      <alignment vertical="center"/>
    </xf>
    <xf numFmtId="0" fontId="63" fillId="0" borderId="5" xfId="3" applyBorder="1" applyAlignment="1">
      <alignment vertical="center"/>
    </xf>
    <xf numFmtId="0" fontId="63" fillId="0" borderId="5" xfId="3" applyBorder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4" fillId="0" borderId="6" xfId="3" applyFont="1" applyBorder="1" applyAlignment="1">
      <alignment vertical="center" wrapText="1"/>
    </xf>
    <xf numFmtId="0" fontId="24" fillId="0" borderId="6" xfId="3" applyFont="1" applyBorder="1" applyAlignment="1">
      <alignment vertical="center"/>
    </xf>
    <xf numFmtId="0" fontId="63" fillId="0" borderId="6" xfId="3" applyBorder="1" applyAlignment="1">
      <alignment vertical="center"/>
    </xf>
    <xf numFmtId="0" fontId="65" fillId="0" borderId="5" xfId="3" applyFont="1" applyBorder="1" applyAlignment="1">
      <alignment vertical="center" wrapText="1"/>
    </xf>
    <xf numFmtId="0" fontId="65" fillId="0" borderId="6" xfId="3" applyFont="1" applyBorder="1" applyAlignment="1">
      <alignment vertical="center" wrapText="1"/>
    </xf>
    <xf numFmtId="0" fontId="41" fillId="0" borderId="5" xfId="3" applyFont="1" applyBorder="1" applyAlignment="1">
      <alignment vertical="center"/>
    </xf>
    <xf numFmtId="0" fontId="66" fillId="0" borderId="5" xfId="3" applyFont="1" applyBorder="1" applyAlignment="1">
      <alignment vertical="center" wrapText="1"/>
    </xf>
    <xf numFmtId="0" fontId="2" fillId="0" borderId="5" xfId="3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3" applyFont="1" applyBorder="1" applyAlignment="1">
      <alignment vertical="center"/>
    </xf>
    <xf numFmtId="0" fontId="41" fillId="0" borderId="8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0" fillId="0" borderId="8" xfId="0" applyBorder="1"/>
    <xf numFmtId="1" fontId="24" fillId="0" borderId="8" xfId="0" applyNumberFormat="1" applyFont="1" applyBorder="1" applyAlignment="1">
      <alignment horizontal="left" vertical="center" wrapText="1"/>
    </xf>
    <xf numFmtId="0" fontId="2" fillId="0" borderId="0" xfId="3" applyFont="1" applyBorder="1" applyAlignment="1">
      <alignment horizontal="center" vertical="center"/>
    </xf>
    <xf numFmtId="0" fontId="63" fillId="0" borderId="8" xfId="3" applyBorder="1" applyAlignment="1">
      <alignment vertical="center" wrapText="1"/>
    </xf>
    <xf numFmtId="49" fontId="4" fillId="0" borderId="5" xfId="3" quotePrefix="1" applyNumberFormat="1" applyFont="1" applyBorder="1" applyAlignment="1">
      <alignment horizontal="center" vertical="center"/>
    </xf>
    <xf numFmtId="49" fontId="4" fillId="0" borderId="6" xfId="3" quotePrefix="1" applyNumberFormat="1" applyFont="1" applyBorder="1" applyAlignment="1">
      <alignment horizontal="center" vertical="center"/>
    </xf>
    <xf numFmtId="0" fontId="67" fillId="0" borderId="0" xfId="0" applyFont="1"/>
    <xf numFmtId="0" fontId="68" fillId="0" borderId="0" xfId="3" applyFont="1"/>
    <xf numFmtId="0" fontId="41" fillId="0" borderId="0" xfId="3" applyFont="1" applyAlignment="1">
      <alignment horizontal="center"/>
    </xf>
    <xf numFmtId="0" fontId="41" fillId="0" borderId="0" xfId="3" applyFont="1"/>
    <xf numFmtId="0" fontId="44" fillId="0" borderId="0" xfId="0" applyFont="1"/>
    <xf numFmtId="0" fontId="18" fillId="0" borderId="0" xfId="0" applyFont="1"/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0" fillId="0" borderId="0" xfId="0" applyFont="1"/>
    <xf numFmtId="0" fontId="71" fillId="0" borderId="0" xfId="0" applyFont="1" applyAlignment="1">
      <alignment horizontal="center"/>
    </xf>
    <xf numFmtId="0" fontId="69" fillId="0" borderId="0" xfId="0" applyFont="1"/>
    <xf numFmtId="0" fontId="71" fillId="0" borderId="0" xfId="0" applyFont="1"/>
    <xf numFmtId="0" fontId="41" fillId="8" borderId="6" xfId="3" applyFont="1" applyFill="1" applyBorder="1" applyAlignment="1">
      <alignment vertical="center" wrapText="1"/>
    </xf>
    <xf numFmtId="0" fontId="41" fillId="8" borderId="9" xfId="3" applyFont="1" applyFill="1" applyBorder="1" applyAlignment="1">
      <alignment vertical="center" wrapText="1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70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18" fillId="0" borderId="4" xfId="2" applyFont="1" applyBorder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1" xfId="2" applyFont="1" applyBorder="1" applyAlignment="1">
      <alignment vertical="center"/>
    </xf>
    <xf numFmtId="0" fontId="18" fillId="0" borderId="2" xfId="2" applyFont="1" applyBorder="1" applyAlignment="1">
      <alignment vertical="center"/>
    </xf>
    <xf numFmtId="0" fontId="66" fillId="0" borderId="5" xfId="3" applyFont="1" applyFill="1" applyBorder="1" applyAlignment="1">
      <alignment vertical="center" wrapText="1"/>
    </xf>
    <xf numFmtId="0" fontId="2" fillId="0" borderId="5" xfId="3" applyFont="1" applyFill="1" applyBorder="1" applyAlignment="1">
      <alignment vertical="center" wrapText="1"/>
    </xf>
    <xf numFmtId="0" fontId="2" fillId="0" borderId="6" xfId="3" applyFont="1" applyFill="1" applyBorder="1" applyAlignment="1">
      <alignment vertical="center" wrapText="1"/>
    </xf>
    <xf numFmtId="0" fontId="2" fillId="0" borderId="5" xfId="3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67" fillId="0" borderId="5" xfId="0" applyFont="1" applyBorder="1"/>
    <xf numFmtId="49" fontId="18" fillId="0" borderId="5" xfId="3" quotePrefix="1" applyNumberFormat="1" applyFont="1" applyBorder="1" applyAlignment="1">
      <alignment horizontal="center" vertical="center" wrapText="1"/>
    </xf>
    <xf numFmtId="0" fontId="73" fillId="0" borderId="5" xfId="0" applyFont="1" applyBorder="1"/>
    <xf numFmtId="0" fontId="41" fillId="0" borderId="5" xfId="3" applyFont="1" applyBorder="1" applyAlignment="1">
      <alignment vertical="center" wrapText="1"/>
    </xf>
    <xf numFmtId="0" fontId="73" fillId="0" borderId="0" xfId="0" applyFont="1"/>
    <xf numFmtId="0" fontId="63" fillId="0" borderId="0" xfId="3" applyFont="1"/>
    <xf numFmtId="0" fontId="69" fillId="0" borderId="3" xfId="3" applyFont="1" applyBorder="1" applyAlignment="1">
      <alignment horizontal="center" vertical="center"/>
    </xf>
    <xf numFmtId="49" fontId="18" fillId="0" borderId="6" xfId="3" quotePrefix="1" applyNumberFormat="1" applyFont="1" applyBorder="1" applyAlignment="1">
      <alignment horizontal="center" vertical="center" wrapText="1"/>
    </xf>
    <xf numFmtId="0" fontId="73" fillId="0" borderId="6" xfId="0" applyFont="1" applyBorder="1"/>
    <xf numFmtId="0" fontId="0" fillId="0" borderId="9" xfId="0" applyBorder="1"/>
    <xf numFmtId="0" fontId="66" fillId="0" borderId="5" xfId="3" applyFont="1" applyFill="1" applyBorder="1" applyAlignment="1">
      <alignment vertical="center"/>
    </xf>
    <xf numFmtId="0" fontId="1" fillId="0" borderId="5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2" fillId="0" borderId="5" xfId="3" applyFont="1" applyFill="1" applyBorder="1" applyAlignment="1">
      <alignment wrapText="1"/>
    </xf>
    <xf numFmtId="0" fontId="1" fillId="0" borderId="6" xfId="0" applyFont="1" applyFill="1" applyBorder="1"/>
    <xf numFmtId="0" fontId="2" fillId="0" borderId="9" xfId="3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" fontId="43" fillId="0" borderId="5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" fontId="15" fillId="0" borderId="29" xfId="0" applyNumberFormat="1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" fontId="4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textRotation="90" wrapText="1"/>
    </xf>
    <xf numFmtId="0" fontId="43" fillId="0" borderId="5" xfId="0" applyFont="1" applyBorder="1" applyAlignment="1">
      <alignment horizontal="center" vertical="center" textRotation="90" wrapText="1"/>
    </xf>
    <xf numFmtId="1" fontId="15" fillId="0" borderId="5" xfId="0" applyNumberFormat="1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" fontId="43" fillId="0" borderId="5" xfId="0" applyNumberFormat="1" applyFont="1" applyBorder="1" applyAlignment="1">
      <alignment horizontal="center" vertical="center" textRotation="90" wrapText="1"/>
    </xf>
    <xf numFmtId="0" fontId="39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textRotation="90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41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textRotation="90" wrapText="1"/>
    </xf>
    <xf numFmtId="0" fontId="24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/>
    </xf>
    <xf numFmtId="1" fontId="43" fillId="0" borderId="13" xfId="0" applyNumberFormat="1" applyFont="1" applyBorder="1" applyAlignment="1">
      <alignment horizontal="center" vertical="center"/>
    </xf>
    <xf numFmtId="1" fontId="43" fillId="0" borderId="11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textRotation="90" wrapText="1"/>
    </xf>
    <xf numFmtId="1" fontId="43" fillId="0" borderId="10" xfId="0" applyNumberFormat="1" applyFont="1" applyBorder="1" applyAlignment="1">
      <alignment horizontal="center" vertical="center" textRotation="90" wrapText="1"/>
    </xf>
    <xf numFmtId="1" fontId="43" fillId="0" borderId="11" xfId="0" applyNumberFormat="1" applyFont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2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2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63" fillId="13" borderId="44" xfId="3" applyFill="1" applyBorder="1" applyAlignment="1">
      <alignment horizontal="center" vertical="center" wrapText="1"/>
    </xf>
    <xf numFmtId="0" fontId="63" fillId="13" borderId="0" xfId="3" applyFill="1" applyAlignment="1">
      <alignment horizontal="center" vertical="center" wrapText="1"/>
    </xf>
    <xf numFmtId="0" fontId="63" fillId="13" borderId="45" xfId="3" applyFill="1" applyBorder="1" applyAlignment="1">
      <alignment horizontal="center" vertical="center" wrapText="1"/>
    </xf>
    <xf numFmtId="0" fontId="63" fillId="13" borderId="46" xfId="3" applyFill="1" applyBorder="1" applyAlignment="1">
      <alignment horizontal="center" vertical="center" wrapText="1"/>
    </xf>
    <xf numFmtId="0" fontId="63" fillId="13" borderId="47" xfId="3" applyFill="1" applyBorder="1" applyAlignment="1">
      <alignment horizontal="center" vertical="center" wrapText="1"/>
    </xf>
    <xf numFmtId="0" fontId="63" fillId="13" borderId="48" xfId="3" applyFill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63" fillId="19" borderId="41" xfId="3" applyFill="1" applyBorder="1" applyAlignment="1">
      <alignment horizontal="center" vertical="center"/>
    </xf>
    <xf numFmtId="0" fontId="63" fillId="19" borderId="42" xfId="3" applyFill="1" applyBorder="1" applyAlignment="1">
      <alignment horizontal="center" vertical="center"/>
    </xf>
    <xf numFmtId="0" fontId="63" fillId="19" borderId="43" xfId="3" applyFill="1" applyBorder="1" applyAlignment="1">
      <alignment horizontal="center" vertical="center"/>
    </xf>
    <xf numFmtId="0" fontId="63" fillId="19" borderId="44" xfId="3" applyFill="1" applyBorder="1" applyAlignment="1">
      <alignment horizontal="center" vertical="center"/>
    </xf>
    <xf numFmtId="0" fontId="63" fillId="19" borderId="0" xfId="3" applyFill="1" applyAlignment="1">
      <alignment horizontal="center" vertical="center"/>
    </xf>
    <xf numFmtId="0" fontId="63" fillId="19" borderId="45" xfId="3" applyFill="1" applyBorder="1" applyAlignment="1">
      <alignment horizontal="center" vertical="center"/>
    </xf>
    <xf numFmtId="0" fontId="63" fillId="19" borderId="61" xfId="3" applyFill="1" applyBorder="1" applyAlignment="1">
      <alignment horizontal="center" vertical="center"/>
    </xf>
    <xf numFmtId="0" fontId="63" fillId="19" borderId="62" xfId="3" applyFill="1" applyBorder="1" applyAlignment="1">
      <alignment horizontal="center" vertical="center"/>
    </xf>
    <xf numFmtId="0" fontId="63" fillId="19" borderId="63" xfId="3" applyFill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4" fillId="18" borderId="36" xfId="3" applyFont="1" applyFill="1" applyBorder="1" applyAlignment="1">
      <alignment horizontal="center" wrapText="1"/>
    </xf>
    <xf numFmtId="0" fontId="24" fillId="18" borderId="56" xfId="3" applyFont="1" applyFill="1" applyBorder="1" applyAlignment="1">
      <alignment horizontal="center" wrapText="1"/>
    </xf>
    <xf numFmtId="0" fontId="24" fillId="18" borderId="57" xfId="3" applyFont="1" applyFill="1" applyBorder="1" applyAlignment="1">
      <alignment horizontal="center" wrapText="1"/>
    </xf>
    <xf numFmtId="0" fontId="21" fillId="15" borderId="58" xfId="3" applyFont="1" applyFill="1" applyBorder="1" applyAlignment="1">
      <alignment horizontal="center" vertical="center" wrapText="1"/>
    </xf>
    <xf numFmtId="0" fontId="21" fillId="15" borderId="59" xfId="3" applyFont="1" applyFill="1" applyBorder="1" applyAlignment="1">
      <alignment horizontal="center" vertical="center" wrapText="1"/>
    </xf>
    <xf numFmtId="0" fontId="21" fillId="15" borderId="60" xfId="3" applyFont="1" applyFill="1" applyBorder="1" applyAlignment="1">
      <alignment horizontal="center" vertical="center" wrapText="1"/>
    </xf>
    <xf numFmtId="0" fontId="2" fillId="0" borderId="38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63" fillId="13" borderId="41" xfId="3" applyFill="1" applyBorder="1" applyAlignment="1">
      <alignment horizontal="center" vertical="center" wrapText="1"/>
    </xf>
    <xf numFmtId="0" fontId="63" fillId="13" borderId="42" xfId="3" applyFill="1" applyBorder="1" applyAlignment="1">
      <alignment horizontal="center" vertical="center" wrapText="1"/>
    </xf>
    <xf numFmtId="0" fontId="63" fillId="13" borderId="43" xfId="3" applyFill="1" applyBorder="1" applyAlignment="1">
      <alignment horizontal="center" vertical="center" wrapText="1"/>
    </xf>
    <xf numFmtId="0" fontId="24" fillId="18" borderId="53" xfId="3" applyFont="1" applyFill="1" applyBorder="1" applyAlignment="1">
      <alignment horizontal="center" wrapText="1"/>
    </xf>
    <xf numFmtId="0" fontId="24" fillId="18" borderId="54" xfId="3" applyFont="1" applyFill="1" applyBorder="1" applyAlignment="1">
      <alignment horizontal="center" wrapText="1"/>
    </xf>
    <xf numFmtId="0" fontId="24" fillId="18" borderId="55" xfId="3" applyFont="1" applyFill="1" applyBorder="1" applyAlignment="1">
      <alignment horizontal="center" wrapText="1"/>
    </xf>
    <xf numFmtId="0" fontId="24" fillId="14" borderId="36" xfId="3" applyFont="1" applyFill="1" applyBorder="1" applyAlignment="1">
      <alignment horizontal="center" wrapText="1"/>
    </xf>
    <xf numFmtId="0" fontId="24" fillId="14" borderId="56" xfId="3" applyFont="1" applyFill="1" applyBorder="1" applyAlignment="1">
      <alignment horizontal="center" wrapText="1"/>
    </xf>
    <xf numFmtId="0" fontId="24" fillId="14" borderId="64" xfId="3" applyFont="1" applyFill="1" applyBorder="1" applyAlignment="1">
      <alignment horizontal="center" wrapText="1"/>
    </xf>
    <xf numFmtId="0" fontId="2" fillId="0" borderId="19" xfId="3" applyFont="1" applyBorder="1" applyAlignment="1">
      <alignment horizontal="center" vertical="center"/>
    </xf>
    <xf numFmtId="0" fontId="63" fillId="16" borderId="44" xfId="3" applyFill="1" applyBorder="1" applyAlignment="1">
      <alignment horizontal="center" vertical="center"/>
    </xf>
    <xf numFmtId="0" fontId="63" fillId="16" borderId="0" xfId="3" applyFill="1" applyAlignment="1">
      <alignment horizontal="center" vertical="center"/>
    </xf>
    <xf numFmtId="0" fontId="63" fillId="16" borderId="45" xfId="3" applyFill="1" applyBorder="1" applyAlignment="1">
      <alignment horizontal="center" vertical="center"/>
    </xf>
    <xf numFmtId="0" fontId="63" fillId="17" borderId="41" xfId="3" applyFill="1" applyBorder="1" applyAlignment="1">
      <alignment horizontal="center" vertical="center" wrapText="1"/>
    </xf>
    <xf numFmtId="0" fontId="63" fillId="17" borderId="42" xfId="3" applyFill="1" applyBorder="1" applyAlignment="1">
      <alignment horizontal="center" vertical="center" wrapText="1"/>
    </xf>
    <xf numFmtId="0" fontId="63" fillId="17" borderId="43" xfId="3" applyFill="1" applyBorder="1" applyAlignment="1">
      <alignment horizontal="center" vertical="center" wrapText="1"/>
    </xf>
    <xf numFmtId="0" fontId="63" fillId="17" borderId="44" xfId="3" applyFill="1" applyBorder="1" applyAlignment="1">
      <alignment horizontal="center" vertical="center" wrapText="1"/>
    </xf>
    <xf numFmtId="0" fontId="63" fillId="17" borderId="0" xfId="3" applyFill="1" applyAlignment="1">
      <alignment horizontal="center" vertical="center" wrapText="1"/>
    </xf>
    <xf numFmtId="0" fontId="63" fillId="17" borderId="45" xfId="3" applyFill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/>
    </xf>
    <xf numFmtId="0" fontId="64" fillId="6" borderId="14" xfId="0" applyFont="1" applyFill="1" applyBorder="1" applyAlignment="1">
      <alignment horizontal="center" vertical="center" wrapText="1"/>
    </xf>
    <xf numFmtId="0" fontId="64" fillId="6" borderId="5" xfId="0" applyFont="1" applyFill="1" applyBorder="1" applyAlignment="1">
      <alignment horizontal="center" vertical="center" wrapText="1"/>
    </xf>
    <xf numFmtId="0" fontId="24" fillId="14" borderId="49" xfId="3" applyFont="1" applyFill="1" applyBorder="1" applyAlignment="1">
      <alignment horizontal="center" wrapText="1"/>
    </xf>
    <xf numFmtId="0" fontId="24" fillId="14" borderId="50" xfId="3" applyFont="1" applyFill="1" applyBorder="1" applyAlignment="1">
      <alignment horizontal="center" wrapText="1"/>
    </xf>
    <xf numFmtId="0" fontId="24" fillId="14" borderId="51" xfId="3" applyFont="1" applyFill="1" applyBorder="1" applyAlignment="1">
      <alignment horizontal="center" wrapText="1"/>
    </xf>
    <xf numFmtId="0" fontId="21" fillId="15" borderId="41" xfId="3" applyFont="1" applyFill="1" applyBorder="1" applyAlignment="1">
      <alignment horizontal="center" vertical="center"/>
    </xf>
    <xf numFmtId="0" fontId="21" fillId="15" borderId="42" xfId="3" applyFont="1" applyFill="1" applyBorder="1" applyAlignment="1">
      <alignment horizontal="center" vertical="center"/>
    </xf>
    <xf numFmtId="0" fontId="21" fillId="15" borderId="52" xfId="3" applyFont="1" applyFill="1" applyBorder="1" applyAlignment="1">
      <alignment horizontal="center" vertical="center"/>
    </xf>
    <xf numFmtId="0" fontId="24" fillId="4" borderId="5" xfId="3" applyFont="1" applyFill="1" applyBorder="1" applyAlignment="1">
      <alignment horizontal="center" vertical="center"/>
    </xf>
    <xf numFmtId="0" fontId="24" fillId="4" borderId="6" xfId="3" applyFont="1" applyFill="1" applyBorder="1" applyAlignment="1">
      <alignment horizontal="center" vertical="center"/>
    </xf>
    <xf numFmtId="0" fontId="24" fillId="10" borderId="5" xfId="3" applyFont="1" applyFill="1" applyBorder="1" applyAlignment="1">
      <alignment horizontal="center" wrapText="1"/>
    </xf>
    <xf numFmtId="0" fontId="24" fillId="10" borderId="6" xfId="3" applyFont="1" applyFill="1" applyBorder="1" applyAlignment="1">
      <alignment horizontal="center" wrapText="1"/>
    </xf>
    <xf numFmtId="0" fontId="24" fillId="4" borderId="12" xfId="3" applyFont="1" applyFill="1" applyBorder="1" applyAlignment="1">
      <alignment horizontal="center" vertical="center"/>
    </xf>
    <xf numFmtId="0" fontId="24" fillId="4" borderId="40" xfId="3" applyFont="1" applyFill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4" fillId="13" borderId="5" xfId="0" applyFont="1" applyFill="1" applyBorder="1" applyAlignment="1">
      <alignment horizontal="center" vertical="center" wrapText="1"/>
    </xf>
    <xf numFmtId="0" fontId="63" fillId="6" borderId="41" xfId="3" applyFill="1" applyBorder="1" applyAlignment="1">
      <alignment horizontal="center" vertical="center"/>
    </xf>
    <xf numFmtId="0" fontId="63" fillId="6" borderId="42" xfId="3" applyFill="1" applyBorder="1" applyAlignment="1">
      <alignment horizontal="center" vertical="center"/>
    </xf>
    <xf numFmtId="0" fontId="63" fillId="6" borderId="43" xfId="3" applyFill="1" applyBorder="1" applyAlignment="1">
      <alignment horizontal="center" vertical="center"/>
    </xf>
    <xf numFmtId="0" fontId="63" fillId="6" borderId="44" xfId="3" applyFill="1" applyBorder="1" applyAlignment="1">
      <alignment horizontal="center" vertical="center"/>
    </xf>
    <xf numFmtId="0" fontId="63" fillId="6" borderId="0" xfId="3" applyFill="1" applyAlignment="1">
      <alignment horizontal="center" vertical="center"/>
    </xf>
    <xf numFmtId="0" fontId="63" fillId="6" borderId="45" xfId="3" applyFill="1" applyBorder="1" applyAlignment="1">
      <alignment horizontal="center" vertical="center"/>
    </xf>
    <xf numFmtId="0" fontId="63" fillId="6" borderId="46" xfId="3" applyFill="1" applyBorder="1" applyAlignment="1">
      <alignment horizontal="center" vertical="center"/>
    </xf>
    <xf numFmtId="0" fontId="63" fillId="6" borderId="47" xfId="3" applyFill="1" applyBorder="1" applyAlignment="1">
      <alignment horizontal="center" vertical="center"/>
    </xf>
    <xf numFmtId="0" fontId="63" fillId="6" borderId="48" xfId="3" applyFill="1" applyBorder="1" applyAlignment="1">
      <alignment horizontal="center" vertical="center"/>
    </xf>
    <xf numFmtId="0" fontId="63" fillId="9" borderId="42" xfId="3" applyFill="1" applyBorder="1" applyAlignment="1">
      <alignment horizontal="center" vertical="center" wrapText="1"/>
    </xf>
    <xf numFmtId="0" fontId="63" fillId="9" borderId="42" xfId="3" applyFill="1" applyBorder="1" applyAlignment="1">
      <alignment horizontal="center" vertical="center"/>
    </xf>
    <xf numFmtId="0" fontId="63" fillId="9" borderId="43" xfId="3" applyFill="1" applyBorder="1" applyAlignment="1">
      <alignment horizontal="center" vertical="center"/>
    </xf>
    <xf numFmtId="0" fontId="63" fillId="9" borderId="0" xfId="3" applyFill="1" applyAlignment="1">
      <alignment horizontal="center" vertical="center"/>
    </xf>
    <xf numFmtId="0" fontId="63" fillId="9" borderId="45" xfId="3" applyFill="1" applyBorder="1" applyAlignment="1">
      <alignment horizontal="center" vertical="center"/>
    </xf>
    <xf numFmtId="0" fontId="63" fillId="9" borderId="47" xfId="3" applyFill="1" applyBorder="1" applyAlignment="1">
      <alignment horizontal="center" vertical="center"/>
    </xf>
    <xf numFmtId="0" fontId="63" fillId="9" borderId="48" xfId="3" applyFill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39" xfId="3" applyFont="1" applyBorder="1" applyAlignment="1">
      <alignment horizontal="center" vertical="center"/>
    </xf>
    <xf numFmtId="0" fontId="64" fillId="9" borderId="5" xfId="0" applyFont="1" applyFill="1" applyBorder="1" applyAlignment="1">
      <alignment horizontal="center" vertical="center" wrapText="1"/>
    </xf>
    <xf numFmtId="0" fontId="24" fillId="10" borderId="5" xfId="3" applyFont="1" applyFill="1" applyBorder="1" applyAlignment="1">
      <alignment horizontal="center" vertical="center" wrapText="1"/>
    </xf>
    <xf numFmtId="0" fontId="24" fillId="10" borderId="6" xfId="3" applyFont="1" applyFill="1" applyBorder="1" applyAlignment="1">
      <alignment horizontal="center" vertical="center" wrapText="1"/>
    </xf>
    <xf numFmtId="0" fontId="24" fillId="11" borderId="5" xfId="3" applyFont="1" applyFill="1" applyBorder="1" applyAlignment="1">
      <alignment horizontal="center" vertical="center" wrapText="1"/>
    </xf>
    <xf numFmtId="0" fontId="24" fillId="11" borderId="6" xfId="3" applyFont="1" applyFill="1" applyBorder="1" applyAlignment="1">
      <alignment horizontal="center" vertical="center" wrapText="1"/>
    </xf>
    <xf numFmtId="0" fontId="24" fillId="8" borderId="5" xfId="3" applyFont="1" applyFill="1" applyBorder="1" applyAlignment="1">
      <alignment horizontal="center" vertical="center"/>
    </xf>
    <xf numFmtId="0" fontId="24" fillId="8" borderId="6" xfId="3" applyFont="1" applyFill="1" applyBorder="1" applyAlignment="1">
      <alignment horizontal="center" vertical="center"/>
    </xf>
    <xf numFmtId="0" fontId="24" fillId="12" borderId="12" xfId="3" applyFont="1" applyFill="1" applyBorder="1" applyAlignment="1">
      <alignment horizontal="center" vertical="center" wrapText="1"/>
    </xf>
    <xf numFmtId="0" fontId="24" fillId="12" borderId="40" xfId="3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18" fillId="0" borderId="30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41" fillId="6" borderId="37" xfId="3" applyFont="1" applyFill="1" applyBorder="1" applyAlignment="1">
      <alignment horizontal="center" vertical="center" wrapText="1"/>
    </xf>
    <xf numFmtId="0" fontId="41" fillId="6" borderId="29" xfId="3" applyFont="1" applyFill="1" applyBorder="1" applyAlignment="1">
      <alignment horizontal="center" vertical="center" wrapText="1"/>
    </xf>
    <xf numFmtId="0" fontId="41" fillId="6" borderId="65" xfId="3" applyFont="1" applyFill="1" applyBorder="1" applyAlignment="1">
      <alignment horizontal="center" vertical="center" wrapText="1"/>
    </xf>
    <xf numFmtId="0" fontId="41" fillId="6" borderId="61" xfId="3" applyFont="1" applyFill="1" applyBorder="1" applyAlignment="1">
      <alignment horizontal="center" vertical="center" wrapText="1"/>
    </xf>
    <xf numFmtId="0" fontId="41" fillId="6" borderId="62" xfId="3" applyFont="1" applyFill="1" applyBorder="1" applyAlignment="1">
      <alignment horizontal="center" vertical="center" wrapText="1"/>
    </xf>
    <xf numFmtId="0" fontId="41" fillId="6" borderId="63" xfId="3" applyFont="1" applyFill="1" applyBorder="1" applyAlignment="1">
      <alignment horizontal="center" vertical="center" wrapText="1"/>
    </xf>
    <xf numFmtId="0" fontId="41" fillId="6" borderId="53" xfId="3" applyFont="1" applyFill="1" applyBorder="1" applyAlignment="1">
      <alignment horizontal="center" vertical="center" wrapText="1"/>
    </xf>
    <xf numFmtId="0" fontId="41" fillId="6" borderId="54" xfId="3" applyFont="1" applyFill="1" applyBorder="1" applyAlignment="1">
      <alignment horizontal="center" vertical="center" wrapText="1"/>
    </xf>
    <xf numFmtId="0" fontId="72" fillId="0" borderId="0" xfId="3" applyFont="1" applyAlignment="1">
      <alignment horizontal="center"/>
    </xf>
    <xf numFmtId="0" fontId="41" fillId="20" borderId="5" xfId="3" applyFont="1" applyFill="1" applyBorder="1" applyAlignment="1">
      <alignment horizontal="center" vertical="center" wrapText="1"/>
    </xf>
    <xf numFmtId="0" fontId="41" fillId="6" borderId="5" xfId="3" applyFont="1" applyFill="1" applyBorder="1" applyAlignment="1">
      <alignment horizontal="center" vertical="center" wrapText="1"/>
    </xf>
    <xf numFmtId="0" fontId="41" fillId="6" borderId="8" xfId="3" applyFont="1" applyFill="1" applyBorder="1" applyAlignment="1">
      <alignment horizontal="center" vertical="center" wrapText="1"/>
    </xf>
    <xf numFmtId="0" fontId="41" fillId="4" borderId="37" xfId="3" applyFont="1" applyFill="1" applyBorder="1" applyAlignment="1">
      <alignment horizontal="center" vertical="center" wrapText="1"/>
    </xf>
    <xf numFmtId="0" fontId="41" fillId="4" borderId="29" xfId="3" applyFont="1" applyFill="1" applyBorder="1" applyAlignment="1">
      <alignment horizontal="center" vertical="center" wrapText="1"/>
    </xf>
    <xf numFmtId="0" fontId="41" fillId="4" borderId="65" xfId="3" applyFont="1" applyFill="1" applyBorder="1" applyAlignment="1">
      <alignment horizontal="center" vertical="center" wrapText="1"/>
    </xf>
    <xf numFmtId="0" fontId="41" fillId="4" borderId="53" xfId="3" applyFont="1" applyFill="1" applyBorder="1" applyAlignment="1">
      <alignment horizontal="center" vertical="center" wrapText="1"/>
    </xf>
    <xf numFmtId="0" fontId="41" fillId="4" borderId="54" xfId="3" applyFont="1" applyFill="1" applyBorder="1" applyAlignment="1">
      <alignment horizontal="center" vertical="center" wrapText="1"/>
    </xf>
    <xf numFmtId="0" fontId="41" fillId="4" borderId="66" xfId="3" applyFont="1" applyFill="1" applyBorder="1" applyAlignment="1">
      <alignment horizontal="center" vertical="center" wrapText="1"/>
    </xf>
    <xf numFmtId="0" fontId="44" fillId="19" borderId="5" xfId="0" applyFont="1" applyFill="1" applyBorder="1" applyAlignment="1">
      <alignment horizontal="center" vertical="center" wrapText="1"/>
    </xf>
    <xf numFmtId="0" fontId="44" fillId="19" borderId="6" xfId="0" applyFont="1" applyFill="1" applyBorder="1" applyAlignment="1">
      <alignment horizontal="center" vertical="center" wrapText="1"/>
    </xf>
    <xf numFmtId="0" fontId="44" fillId="19" borderId="8" xfId="0" applyFont="1" applyFill="1" applyBorder="1" applyAlignment="1">
      <alignment horizontal="center" vertical="center" wrapText="1"/>
    </xf>
    <xf numFmtId="0" fontId="44" fillId="19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1" fillId="4" borderId="5" xfId="3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/>
    </xf>
    <xf numFmtId="0" fontId="41" fillId="4" borderId="5" xfId="3" applyFont="1" applyFill="1" applyBorder="1" applyAlignment="1">
      <alignment horizontal="center" vertical="center"/>
    </xf>
    <xf numFmtId="0" fontId="63" fillId="23" borderId="5" xfId="3" applyFill="1" applyBorder="1" applyAlignment="1">
      <alignment horizontal="center" vertical="center"/>
    </xf>
    <xf numFmtId="0" fontId="63" fillId="9" borderId="5" xfId="3" applyFill="1" applyBorder="1" applyAlignment="1">
      <alignment horizontal="center" vertical="center"/>
    </xf>
    <xf numFmtId="0" fontId="63" fillId="14" borderId="5" xfId="3" applyFill="1" applyBorder="1" applyAlignment="1">
      <alignment horizontal="center" vertical="center"/>
    </xf>
    <xf numFmtId="0" fontId="41" fillId="6" borderId="5" xfId="3" applyFont="1" applyFill="1" applyBorder="1" applyAlignment="1">
      <alignment horizontal="center" vertical="center"/>
    </xf>
    <xf numFmtId="0" fontId="63" fillId="22" borderId="5" xfId="3" applyFill="1" applyBorder="1" applyAlignment="1">
      <alignment horizontal="center" vertical="center" wrapText="1"/>
    </xf>
    <xf numFmtId="0" fontId="41" fillId="21" borderId="37" xfId="3" applyFont="1" applyFill="1" applyBorder="1" applyAlignment="1">
      <alignment horizontal="center" vertical="center" wrapText="1"/>
    </xf>
    <xf numFmtId="0" fontId="41" fillId="21" borderId="29" xfId="3" applyFont="1" applyFill="1" applyBorder="1" applyAlignment="1">
      <alignment horizontal="center" vertical="center" wrapText="1"/>
    </xf>
    <xf numFmtId="0" fontId="41" fillId="21" borderId="65" xfId="3" applyFont="1" applyFill="1" applyBorder="1" applyAlignment="1">
      <alignment horizontal="center" vertical="center" wrapText="1"/>
    </xf>
    <xf numFmtId="0" fontId="41" fillId="21" borderId="44" xfId="3" applyFont="1" applyFill="1" applyBorder="1" applyAlignment="1">
      <alignment horizontal="center" vertical="center" wrapText="1"/>
    </xf>
    <xf numFmtId="0" fontId="41" fillId="21" borderId="0" xfId="3" applyFont="1" applyFill="1" applyBorder="1" applyAlignment="1">
      <alignment horizontal="center" vertical="center" wrapText="1"/>
    </xf>
    <xf numFmtId="0" fontId="41" fillId="21" borderId="45" xfId="3" applyFont="1" applyFill="1" applyBorder="1" applyAlignment="1">
      <alignment horizontal="center" vertical="center" wrapText="1"/>
    </xf>
    <xf numFmtId="0" fontId="41" fillId="21" borderId="53" xfId="3" applyFont="1" applyFill="1" applyBorder="1" applyAlignment="1">
      <alignment horizontal="center" vertical="center" wrapText="1"/>
    </xf>
    <xf numFmtId="0" fontId="41" fillId="21" borderId="54" xfId="3" applyFont="1" applyFill="1" applyBorder="1" applyAlignment="1">
      <alignment horizontal="center" vertical="center" wrapText="1"/>
    </xf>
    <xf numFmtId="0" fontId="41" fillId="21" borderId="66" xfId="3" applyFont="1" applyFill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/>
    </xf>
    <xf numFmtId="0" fontId="41" fillId="21" borderId="5" xfId="3" applyFont="1" applyFill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41" fillId="24" borderId="5" xfId="3" applyFont="1" applyFill="1" applyBorder="1" applyAlignment="1">
      <alignment horizontal="center" vertical="center"/>
    </xf>
    <xf numFmtId="0" fontId="41" fillId="24" borderId="8" xfId="3" applyFont="1" applyFill="1" applyBorder="1" applyAlignment="1">
      <alignment horizontal="center" vertical="center"/>
    </xf>
    <xf numFmtId="0" fontId="41" fillId="8" borderId="5" xfId="3" applyFont="1" applyFill="1" applyBorder="1" applyAlignment="1">
      <alignment horizontal="center" vertical="center" wrapText="1"/>
    </xf>
    <xf numFmtId="0" fontId="41" fillId="8" borderId="8" xfId="3" applyFont="1" applyFill="1" applyBorder="1" applyAlignment="1">
      <alignment horizontal="center" vertical="center" wrapText="1"/>
    </xf>
    <xf numFmtId="0" fontId="58" fillId="0" borderId="62" xfId="0" applyFont="1" applyBorder="1" applyAlignment="1">
      <alignment horizontal="center"/>
    </xf>
    <xf numFmtId="0" fontId="41" fillId="9" borderId="37" xfId="3" applyFont="1" applyFill="1" applyBorder="1" applyAlignment="1">
      <alignment horizontal="center" vertical="center" wrapText="1"/>
    </xf>
    <xf numFmtId="0" fontId="41" fillId="9" borderId="65" xfId="3" applyFont="1" applyFill="1" applyBorder="1" applyAlignment="1">
      <alignment horizontal="center" vertical="center" wrapText="1"/>
    </xf>
    <xf numFmtId="0" fontId="41" fillId="9" borderId="44" xfId="3" applyFont="1" applyFill="1" applyBorder="1" applyAlignment="1">
      <alignment horizontal="center" vertical="center" wrapText="1"/>
    </xf>
    <xf numFmtId="0" fontId="41" fillId="9" borderId="45" xfId="3" applyFont="1" applyFill="1" applyBorder="1" applyAlignment="1">
      <alignment horizontal="center" vertical="center" wrapText="1"/>
    </xf>
    <xf numFmtId="0" fontId="41" fillId="9" borderId="61" xfId="3" applyFont="1" applyFill="1" applyBorder="1" applyAlignment="1">
      <alignment horizontal="center" vertical="center" wrapText="1"/>
    </xf>
    <xf numFmtId="0" fontId="41" fillId="9" borderId="63" xfId="3" applyFont="1" applyFill="1" applyBorder="1" applyAlignment="1">
      <alignment horizontal="center" vertical="center" wrapText="1"/>
    </xf>
    <xf numFmtId="0" fontId="41" fillId="10" borderId="5" xfId="3" applyFont="1" applyFill="1" applyBorder="1" applyAlignment="1">
      <alignment horizontal="center" vertical="center" wrapText="1"/>
    </xf>
    <xf numFmtId="0" fontId="41" fillId="15" borderId="5" xfId="3" applyFont="1" applyFill="1" applyBorder="1" applyAlignment="1">
      <alignment horizontal="center" vertical="center" wrapText="1"/>
    </xf>
    <xf numFmtId="0" fontId="41" fillId="20" borderId="6" xfId="3" applyFont="1" applyFill="1" applyBorder="1" applyAlignment="1">
      <alignment horizontal="center" vertical="center" wrapText="1"/>
    </xf>
    <xf numFmtId="0" fontId="41" fillId="9" borderId="10" xfId="3" applyFont="1" applyFill="1" applyBorder="1" applyAlignment="1">
      <alignment horizontal="center" vertical="center" wrapText="1"/>
    </xf>
    <xf numFmtId="0" fontId="41" fillId="9" borderId="11" xfId="3" applyFont="1" applyFill="1" applyBorder="1" applyAlignment="1">
      <alignment horizontal="center" vertical="center" wrapText="1"/>
    </xf>
    <xf numFmtId="0" fontId="41" fillId="9" borderId="15" xfId="3" applyFont="1" applyFill="1" applyBorder="1" applyAlignment="1">
      <alignment horizontal="center" vertical="center" wrapText="1"/>
    </xf>
    <xf numFmtId="0" fontId="41" fillId="9" borderId="17" xfId="3" applyFont="1" applyFill="1" applyBorder="1" applyAlignment="1">
      <alignment horizontal="center" vertical="center" wrapText="1"/>
    </xf>
    <xf numFmtId="0" fontId="2" fillId="27" borderId="5" xfId="3" applyFont="1" applyFill="1" applyBorder="1" applyAlignment="1">
      <alignment horizontal="center" vertical="center"/>
    </xf>
    <xf numFmtId="0" fontId="2" fillId="27" borderId="8" xfId="3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69" fillId="0" borderId="62" xfId="0" applyFont="1" applyBorder="1" applyAlignment="1">
      <alignment horizontal="center"/>
    </xf>
    <xf numFmtId="0" fontId="2" fillId="10" borderId="5" xfId="3" applyFont="1" applyFill="1" applyBorder="1" applyAlignment="1">
      <alignment horizontal="center" vertical="center" wrapText="1"/>
    </xf>
    <xf numFmtId="0" fontId="41" fillId="9" borderId="5" xfId="3" applyFont="1" applyFill="1" applyBorder="1" applyAlignment="1">
      <alignment horizontal="center" vertical="center" wrapText="1"/>
    </xf>
    <xf numFmtId="0" fontId="2" fillId="12" borderId="5" xfId="3" applyFont="1" applyFill="1" applyBorder="1" applyAlignment="1">
      <alignment horizontal="center" vertical="center"/>
    </xf>
    <xf numFmtId="0" fontId="2" fillId="12" borderId="8" xfId="3" applyFont="1" applyFill="1" applyBorder="1" applyAlignment="1">
      <alignment horizontal="center" vertical="center"/>
    </xf>
    <xf numFmtId="0" fontId="73" fillId="24" borderId="15" xfId="0" applyFont="1" applyFill="1" applyBorder="1" applyAlignment="1">
      <alignment horizontal="center" vertical="center" wrapText="1"/>
    </xf>
    <xf numFmtId="0" fontId="73" fillId="24" borderId="17" xfId="0" applyFont="1" applyFill="1" applyBorder="1" applyAlignment="1">
      <alignment horizontal="center" vertical="center" wrapText="1"/>
    </xf>
    <xf numFmtId="0" fontId="0" fillId="28" borderId="37" xfId="0" applyFill="1" applyBorder="1" applyAlignment="1">
      <alignment horizontal="center" vertical="center"/>
    </xf>
    <xf numFmtId="0" fontId="0" fillId="28" borderId="29" xfId="0" applyFill="1" applyBorder="1" applyAlignment="1">
      <alignment horizontal="center" vertical="center"/>
    </xf>
    <xf numFmtId="0" fontId="0" fillId="28" borderId="65" xfId="0" applyFill="1" applyBorder="1" applyAlignment="1">
      <alignment horizontal="center" vertical="center"/>
    </xf>
    <xf numFmtId="0" fontId="0" fillId="28" borderId="53" xfId="0" applyFill="1" applyBorder="1" applyAlignment="1">
      <alignment horizontal="center" vertical="center"/>
    </xf>
    <xf numFmtId="0" fontId="0" fillId="28" borderId="54" xfId="0" applyFill="1" applyBorder="1" applyAlignment="1">
      <alignment horizontal="center" vertical="center"/>
    </xf>
    <xf numFmtId="0" fontId="0" fillId="28" borderId="66" xfId="0" applyFill="1" applyBorder="1" applyAlignment="1">
      <alignment horizontal="center" vertical="center"/>
    </xf>
    <xf numFmtId="0" fontId="2" fillId="24" borderId="29" xfId="3" applyFont="1" applyFill="1" applyBorder="1" applyAlignment="1">
      <alignment horizontal="center" vertical="center" wrapText="1"/>
    </xf>
    <xf numFmtId="0" fontId="2" fillId="24" borderId="67" xfId="3" applyFont="1" applyFill="1" applyBorder="1" applyAlignment="1">
      <alignment horizontal="center" vertical="center" wrapText="1"/>
    </xf>
    <xf numFmtId="0" fontId="2" fillId="24" borderId="54" xfId="3" applyFont="1" applyFill="1" applyBorder="1" applyAlignment="1">
      <alignment horizontal="center" vertical="center" wrapText="1"/>
    </xf>
    <xf numFmtId="0" fontId="2" fillId="24" borderId="55" xfId="3" applyFont="1" applyFill="1" applyBorder="1" applyAlignment="1">
      <alignment horizontal="center" vertical="center" wrapText="1"/>
    </xf>
    <xf numFmtId="0" fontId="2" fillId="25" borderId="37" xfId="3" applyFont="1" applyFill="1" applyBorder="1" applyAlignment="1">
      <alignment horizontal="center" vertical="center" wrapText="1"/>
    </xf>
    <xf numFmtId="0" fontId="2" fillId="25" borderId="29" xfId="3" applyFont="1" applyFill="1" applyBorder="1" applyAlignment="1">
      <alignment horizontal="center" vertical="center" wrapText="1"/>
    </xf>
    <xf numFmtId="0" fontId="2" fillId="25" borderId="65" xfId="3" applyFont="1" applyFill="1" applyBorder="1" applyAlignment="1">
      <alignment horizontal="center" vertical="center" wrapText="1"/>
    </xf>
    <xf numFmtId="0" fontId="2" fillId="25" borderId="53" xfId="3" applyFont="1" applyFill="1" applyBorder="1" applyAlignment="1">
      <alignment horizontal="center" vertical="center" wrapText="1"/>
    </xf>
    <xf numFmtId="0" fontId="2" fillId="25" borderId="54" xfId="3" applyFont="1" applyFill="1" applyBorder="1" applyAlignment="1">
      <alignment horizontal="center" vertical="center" wrapText="1"/>
    </xf>
    <xf numFmtId="0" fontId="2" fillId="25" borderId="66" xfId="3" applyFont="1" applyFill="1" applyBorder="1" applyAlignment="1">
      <alignment horizontal="center" vertical="center" wrapText="1"/>
    </xf>
    <xf numFmtId="0" fontId="2" fillId="25" borderId="10" xfId="3" applyFont="1" applyFill="1" applyBorder="1" applyAlignment="1">
      <alignment horizontal="center" vertical="center" wrapText="1"/>
    </xf>
    <xf numFmtId="0" fontId="2" fillId="25" borderId="11" xfId="3" applyFont="1" applyFill="1" applyBorder="1" applyAlignment="1">
      <alignment horizontal="center" vertical="center" wrapText="1"/>
    </xf>
    <xf numFmtId="0" fontId="2" fillId="26" borderId="29" xfId="3" applyFont="1" applyFill="1" applyBorder="1" applyAlignment="1">
      <alignment horizontal="center" vertical="center" wrapText="1"/>
    </xf>
    <xf numFmtId="0" fontId="2" fillId="26" borderId="65" xfId="3" applyFont="1" applyFill="1" applyBorder="1" applyAlignment="1">
      <alignment horizontal="center" vertical="center" wrapText="1"/>
    </xf>
    <xf numFmtId="0" fontId="2" fillId="26" borderId="54" xfId="3" applyFont="1" applyFill="1" applyBorder="1" applyAlignment="1">
      <alignment horizontal="center" vertical="center" wrapText="1"/>
    </xf>
    <xf numFmtId="0" fontId="2" fillId="26" borderId="66" xfId="3" applyFont="1" applyFill="1" applyBorder="1" applyAlignment="1">
      <alignment horizontal="center" vertical="center" wrapText="1"/>
    </xf>
    <xf numFmtId="0" fontId="69" fillId="0" borderId="2" xfId="3" applyFont="1" applyBorder="1" applyAlignment="1">
      <alignment horizontal="center" vertical="center"/>
    </xf>
    <xf numFmtId="0" fontId="2" fillId="25" borderId="5" xfId="3" applyFont="1" applyFill="1" applyBorder="1" applyAlignment="1">
      <alignment horizontal="center" vertical="center" wrapText="1"/>
    </xf>
    <xf numFmtId="0" fontId="2" fillId="25" borderId="6" xfId="3" applyFont="1" applyFill="1" applyBorder="1" applyAlignment="1">
      <alignment horizontal="center" vertical="center" wrapText="1"/>
    </xf>
    <xf numFmtId="0" fontId="2" fillId="26" borderId="5" xfId="3" applyFont="1" applyFill="1" applyBorder="1" applyAlignment="1">
      <alignment horizontal="center" vertical="center" wrapText="1"/>
    </xf>
    <xf numFmtId="0" fontId="74" fillId="24" borderId="5" xfId="0" applyFont="1" applyFill="1" applyBorder="1" applyAlignment="1">
      <alignment horizontal="center" vertical="center"/>
    </xf>
    <xf numFmtId="0" fontId="2" fillId="24" borderId="5" xfId="3" applyFont="1" applyFill="1" applyBorder="1" applyAlignment="1">
      <alignment horizontal="center" vertical="center"/>
    </xf>
    <xf numFmtId="0" fontId="2" fillId="24" borderId="6" xfId="3" applyFont="1" applyFill="1" applyBorder="1" applyAlignment="1">
      <alignment horizontal="center" vertical="center"/>
    </xf>
    <xf numFmtId="0" fontId="2" fillId="9" borderId="5" xfId="3" applyFont="1" applyFill="1" applyBorder="1" applyAlignment="1">
      <alignment horizontal="center" vertical="center" wrapText="1"/>
    </xf>
    <xf numFmtId="0" fontId="2" fillId="9" borderId="8" xfId="3" applyFont="1" applyFill="1" applyBorder="1" applyAlignment="1">
      <alignment horizontal="center" vertical="center" wrapText="1"/>
    </xf>
    <xf numFmtId="0" fontId="2" fillId="24" borderId="5" xfId="3" applyFont="1" applyFill="1" applyBorder="1" applyAlignment="1">
      <alignment horizontal="center" vertical="center" wrapText="1"/>
    </xf>
    <xf numFmtId="0" fontId="2" fillId="9" borderId="6" xfId="3" applyFont="1" applyFill="1" applyBorder="1" applyAlignment="1">
      <alignment horizontal="center" vertical="center" wrapText="1"/>
    </xf>
  </cellXfs>
  <cellStyles count="4">
    <cellStyle name="Normal" xfId="0" builtinId="0"/>
    <cellStyle name="Normal 11" xfId="2"/>
    <cellStyle name="Normal 12 2 2" xfId="3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%20TAO/2024-2025/HKI/LICH%20GIANG%20DAY/TKB-CO%20KHI-HK1-05-10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UY&#202;N%20M&#212;N%20KHOA/KHOA/KHOA%20CO%20KHI%20CHE%20TAO/THOI%20KHOA%20BIEU/17-18/17-18/KE%20HOACH-TKB-CO%20KHI-%2017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NAM"/>
      <sheetName val="TONG HK 1 (2)"/>
      <sheetName val="THINH GIANG K2"/>
      <sheetName val="KH-HK1-2018-2019sort GV) (2)"/>
      <sheetName val="KH-HK1-2018-2019sort GV)"/>
      <sheetName val="KH-HK2-2018-2019(theolop) (2)"/>
      <sheetName val="TONG K1"/>
      <sheetName val="TONG K2"/>
      <sheetName val="KH-HK1-2024-2025(theo GV)"/>
      <sheetName val="KH-HK1-2024-2025(theo lop)"/>
      <sheetName val="KH-HK2-2024-2025(theo GV)"/>
      <sheetName val="KH-HK2-2024-2025(theo lop)"/>
      <sheetName val="DANH SACH H"/>
      <sheetName val="KH-HK1-2018-2019(theolop)"/>
      <sheetName val="KH-HAN10"/>
      <sheetName val="TKB-HAN10"/>
      <sheetName val="TKB-TC.CTTBCK23A1-HK1"/>
      <sheetName val="TKB-TC.CTTBCK23A2-HK1"/>
      <sheetName val="TKB-CĐ.CTTBCK24LT-HK1"/>
      <sheetName val="TKB-TC.CTTBCK24A1-HK1 "/>
      <sheetName val="TC CTTBCK 24A1"/>
      <sheetName val="TKB-TC.HAN24-HK1 "/>
      <sheetName val="TKB-TC.CTTBCK24A2-HK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L8">
            <v>354</v>
          </cell>
        </row>
        <row r="9">
          <cell r="C9" t="str">
            <v>Đồ gá công nghệ chế tạo</v>
          </cell>
          <cell r="P9">
            <v>0.5</v>
          </cell>
          <cell r="Q9">
            <v>1.2</v>
          </cell>
          <cell r="R9">
            <v>0.4</v>
          </cell>
        </row>
        <row r="10">
          <cell r="C10" t="str">
            <v>An toàn  lao động</v>
          </cell>
        </row>
        <row r="11">
          <cell r="C11" t="str">
            <v>Kỹ thuật nguội</v>
          </cell>
          <cell r="P11">
            <v>0.5</v>
          </cell>
          <cell r="Q11">
            <v>1.2</v>
          </cell>
        </row>
        <row r="12">
          <cell r="C12" t="str">
            <v>Hàn điện tiếp xúc</v>
          </cell>
        </row>
        <row r="13">
          <cell r="C13" t="str">
            <v>An toàn lao động</v>
          </cell>
        </row>
        <row r="14">
          <cell r="C14" t="str">
            <v>Kỹ thuật nguội</v>
          </cell>
          <cell r="P14">
            <v>0.5</v>
          </cell>
          <cell r="Q14">
            <v>1.2</v>
          </cell>
          <cell r="R14">
            <v>6</v>
          </cell>
        </row>
        <row r="15">
          <cell r="C15" t="str">
            <v>Kỹ thuật nguội</v>
          </cell>
          <cell r="P15">
            <v>0.5</v>
          </cell>
          <cell r="Q15">
            <v>1.2</v>
          </cell>
          <cell r="R15">
            <v>5</v>
          </cell>
        </row>
        <row r="16">
          <cell r="C16" t="str">
            <v>Công nghệ</v>
          </cell>
        </row>
        <row r="17">
          <cell r="C17" t="str">
            <v>Công nghệ</v>
          </cell>
        </row>
        <row r="18">
          <cell r="C18" t="str">
            <v>Công nghệ</v>
          </cell>
        </row>
        <row r="19">
          <cell r="C19" t="str">
            <v>Công nghệ</v>
          </cell>
        </row>
        <row r="20">
          <cell r="C20" t="str">
            <v>Chế tạo băng tải</v>
          </cell>
          <cell r="L20">
            <v>396</v>
          </cell>
          <cell r="P20">
            <v>0.5</v>
          </cell>
          <cell r="Q20">
            <v>1.2</v>
          </cell>
          <cell r="R20">
            <v>3.8000000000000003</v>
          </cell>
        </row>
        <row r="21">
          <cell r="C21" t="str">
            <v>Chế tạo thiết bị chứa công nghiệp</v>
          </cell>
          <cell r="P21">
            <v>0.5</v>
          </cell>
          <cell r="Q21">
            <v>1.2</v>
          </cell>
          <cell r="R21">
            <v>0.4</v>
          </cell>
        </row>
        <row r="22">
          <cell r="C22" t="str">
            <v>Hàn hồ quang điện</v>
          </cell>
          <cell r="P22">
            <v>0.5</v>
          </cell>
          <cell r="Q22">
            <v>1.2</v>
          </cell>
          <cell r="R22">
            <v>7</v>
          </cell>
        </row>
        <row r="23">
          <cell r="C23" t="str">
            <v>Hàn khí</v>
          </cell>
          <cell r="P23">
            <v>0.5</v>
          </cell>
          <cell r="Q23">
            <v>1.2</v>
          </cell>
          <cell r="R23">
            <v>5</v>
          </cell>
        </row>
        <row r="24">
          <cell r="C24" t="str">
            <v>Kỹ thuật nguội</v>
          </cell>
          <cell r="L24">
            <v>498</v>
          </cell>
        </row>
        <row r="25">
          <cell r="C25" t="str">
            <v>Gia công trên máy tiện phay CNC</v>
          </cell>
          <cell r="D25" t="str">
            <v>CD-CTTBCK24LT</v>
          </cell>
        </row>
        <row r="26">
          <cell r="C26" t="str">
            <v>Công nghệ CAD/CAM/CNC</v>
          </cell>
          <cell r="D26" t="str">
            <v>CD-CTTBCK24LT</v>
          </cell>
        </row>
        <row r="27">
          <cell r="C27" t="str">
            <v>Vẽ kỹ thuật</v>
          </cell>
          <cell r="D27" t="str">
            <v>TC-CTTBCK 24A2</v>
          </cell>
        </row>
        <row r="28">
          <cell r="C28" t="str">
            <v>Dung sai  lắp ghép  và kỹ thuật đo</v>
          </cell>
          <cell r="D28" t="str">
            <v>TC-CTTBCK 24A2</v>
          </cell>
        </row>
        <row r="29">
          <cell r="C29" t="str">
            <v>Công nghệ</v>
          </cell>
          <cell r="D29" t="str">
            <v>10A1</v>
          </cell>
        </row>
        <row r="30">
          <cell r="C30" t="str">
            <v>Công nghệ</v>
          </cell>
          <cell r="D30" t="str">
            <v>10A2</v>
          </cell>
        </row>
        <row r="31">
          <cell r="C31" t="str">
            <v>Công nghệ</v>
          </cell>
          <cell r="D31" t="str">
            <v>10A3</v>
          </cell>
        </row>
        <row r="32">
          <cell r="C32" t="str">
            <v>Chủ nhiệm lớp</v>
          </cell>
          <cell r="D32" t="str">
            <v>TC-CTTBCK 23A1</v>
          </cell>
          <cell r="N32">
            <v>38</v>
          </cell>
        </row>
        <row r="33">
          <cell r="C33" t="str">
            <v>Gia công tiện ren</v>
          </cell>
          <cell r="D33" t="str">
            <v>TC-CTTBCK 23A1</v>
          </cell>
          <cell r="E33">
            <v>19</v>
          </cell>
          <cell r="F33">
            <v>15</v>
          </cell>
          <cell r="G33">
            <v>75</v>
          </cell>
          <cell r="I33">
            <v>1</v>
          </cell>
          <cell r="J33">
            <v>1</v>
          </cell>
          <cell r="K33">
            <v>90</v>
          </cell>
          <cell r="L33">
            <v>255</v>
          </cell>
        </row>
        <row r="34">
          <cell r="D34" t="str">
            <v>TC-CTTBCK 24A1</v>
          </cell>
          <cell r="E34">
            <v>30</v>
          </cell>
          <cell r="I34">
            <v>1</v>
          </cell>
          <cell r="J34">
            <v>1</v>
          </cell>
        </row>
        <row r="35">
          <cell r="C35" t="str">
            <v>Dung sai  lắp ghép  và kỹ thuật đo</v>
          </cell>
          <cell r="D35" t="str">
            <v>TC-CTTBCK 24A1</v>
          </cell>
          <cell r="E35">
            <v>30</v>
          </cell>
          <cell r="F35">
            <v>30</v>
          </cell>
          <cell r="G35">
            <v>15</v>
          </cell>
          <cell r="I35">
            <v>1</v>
          </cell>
          <cell r="J35">
            <v>1</v>
          </cell>
          <cell r="K35">
            <v>45</v>
          </cell>
        </row>
        <row r="36">
          <cell r="C36" t="str">
            <v>Kỹ thuật nguội</v>
          </cell>
          <cell r="D36" t="str">
            <v>TC-CTTBCK 24A1</v>
          </cell>
          <cell r="E36">
            <v>30</v>
          </cell>
          <cell r="F36">
            <v>15</v>
          </cell>
          <cell r="G36">
            <v>45</v>
          </cell>
          <cell r="I36">
            <v>1</v>
          </cell>
          <cell r="J36">
            <v>1</v>
          </cell>
          <cell r="K36">
            <v>60</v>
          </cell>
        </row>
        <row r="37">
          <cell r="C37" t="str">
            <v>Hàn điện tiếp xúc</v>
          </cell>
          <cell r="D37" t="str">
            <v>TC-CTTBCK 24A1</v>
          </cell>
          <cell r="E37">
            <v>30</v>
          </cell>
          <cell r="F37">
            <v>15</v>
          </cell>
          <cell r="G37">
            <v>45</v>
          </cell>
          <cell r="I37">
            <v>1</v>
          </cell>
          <cell r="J37">
            <v>1</v>
          </cell>
          <cell r="K37">
            <v>60</v>
          </cell>
        </row>
        <row r="38">
          <cell r="C38" t="str">
            <v>Chế tạo cột điện cao thế ≥ 35 kv</v>
          </cell>
          <cell r="D38" t="str">
            <v>TC-CTTBCK 23A1</v>
          </cell>
          <cell r="E38">
            <v>19</v>
          </cell>
          <cell r="F38">
            <v>15</v>
          </cell>
          <cell r="G38">
            <v>45</v>
          </cell>
          <cell r="I38">
            <v>1</v>
          </cell>
          <cell r="J38">
            <v>1</v>
          </cell>
          <cell r="K38">
            <v>60</v>
          </cell>
          <cell r="L38">
            <v>240</v>
          </cell>
          <cell r="P38">
            <v>0.5</v>
          </cell>
          <cell r="Q38">
            <v>1.2</v>
          </cell>
          <cell r="R38">
            <v>3.8000000000000003</v>
          </cell>
        </row>
        <row r="39">
          <cell r="C39" t="str">
            <v>Chế tạo cột điện cao thế ≥ 35 kv</v>
          </cell>
          <cell r="D39" t="str">
            <v>TC-CTTBCK23A2</v>
          </cell>
          <cell r="E39">
            <v>21</v>
          </cell>
          <cell r="F39">
            <v>15</v>
          </cell>
          <cell r="G39">
            <v>45</v>
          </cell>
          <cell r="I39">
            <v>1</v>
          </cell>
          <cell r="J39">
            <v>1</v>
          </cell>
          <cell r="K39">
            <v>60</v>
          </cell>
          <cell r="P39">
            <v>0.5</v>
          </cell>
          <cell r="Q39">
            <v>1.2</v>
          </cell>
          <cell r="R39">
            <v>4.2</v>
          </cell>
        </row>
        <row r="40">
          <cell r="C40" t="str">
            <v>Chế tạo kết cấu nhà công nghiệp</v>
          </cell>
          <cell r="D40" t="str">
            <v>TC-CTTBCK23A2</v>
          </cell>
          <cell r="E40">
            <v>21</v>
          </cell>
          <cell r="F40">
            <v>30</v>
          </cell>
          <cell r="G40">
            <v>90</v>
          </cell>
          <cell r="I40">
            <v>1</v>
          </cell>
          <cell r="J40">
            <v>1</v>
          </cell>
          <cell r="K40">
            <v>120</v>
          </cell>
          <cell r="P40">
            <v>0.5</v>
          </cell>
          <cell r="Q40">
            <v>1.2</v>
          </cell>
          <cell r="R40">
            <v>4.2</v>
          </cell>
        </row>
        <row r="41">
          <cell r="B41" t="str">
            <v>Nguyễn Văn Nhất</v>
          </cell>
          <cell r="C41" t="str">
            <v>Lắp mạch điện đơn giản</v>
          </cell>
          <cell r="D41" t="str">
            <v>TC-CTTBCK 23A1</v>
          </cell>
          <cell r="E41">
            <v>19</v>
          </cell>
          <cell r="F41">
            <v>15</v>
          </cell>
          <cell r="I41">
            <v>1</v>
          </cell>
          <cell r="J41">
            <v>1</v>
          </cell>
          <cell r="P41">
            <v>0.5</v>
          </cell>
          <cell r="Q41">
            <v>1.2</v>
          </cell>
          <cell r="R41">
            <v>3.8000000000000003</v>
          </cell>
        </row>
      </sheetData>
      <sheetData sheetId="7">
        <row r="8">
          <cell r="L8">
            <v>496</v>
          </cell>
        </row>
        <row r="9">
          <cell r="C9" t="str">
            <v>Chế tạo thiết bị thông gió công nghiệp</v>
          </cell>
          <cell r="P9">
            <v>0.5</v>
          </cell>
          <cell r="Q9">
            <v>1.2</v>
          </cell>
          <cell r="R9">
            <v>3</v>
          </cell>
        </row>
        <row r="10">
          <cell r="C10" t="str">
            <v>Công nghệ</v>
          </cell>
          <cell r="P10">
            <v>1.5</v>
          </cell>
          <cell r="Q10">
            <v>0.3</v>
          </cell>
          <cell r="R10">
            <v>3</v>
          </cell>
        </row>
        <row r="11">
          <cell r="C11" t="str">
            <v>Công nghệ</v>
          </cell>
          <cell r="P11">
            <v>1.5</v>
          </cell>
          <cell r="Q11">
            <v>0.3</v>
          </cell>
          <cell r="R11">
            <v>3</v>
          </cell>
        </row>
        <row r="12">
          <cell r="C12" t="str">
            <v>Công nghệ</v>
          </cell>
          <cell r="P12">
            <v>1.5</v>
          </cell>
          <cell r="Q12">
            <v>0.3</v>
          </cell>
          <cell r="R12">
            <v>3</v>
          </cell>
        </row>
        <row r="13">
          <cell r="C13" t="str">
            <v>Công nghệ</v>
          </cell>
          <cell r="P13">
            <v>1.5</v>
          </cell>
          <cell r="Q13">
            <v>0.3</v>
          </cell>
          <cell r="R13">
            <v>3</v>
          </cell>
        </row>
        <row r="16">
          <cell r="L16">
            <v>390</v>
          </cell>
        </row>
        <row r="17">
          <cell r="C17" t="str">
            <v>Hàn cắt khí</v>
          </cell>
          <cell r="P17">
            <v>0.5</v>
          </cell>
          <cell r="Q17">
            <v>1.2</v>
          </cell>
          <cell r="R17">
            <v>6</v>
          </cell>
        </row>
        <row r="18">
          <cell r="C18" t="str">
            <v>Chế tạo thiết bị thông gió công nghiệp</v>
          </cell>
          <cell r="P18">
            <v>0.5</v>
          </cell>
          <cell r="Q18">
            <v>1.2</v>
          </cell>
          <cell r="R18">
            <v>3.2</v>
          </cell>
        </row>
        <row r="19">
          <cell r="C19" t="str">
            <v>Hàn cắt khí</v>
          </cell>
          <cell r="P19">
            <v>0.5</v>
          </cell>
          <cell r="Q19">
            <v>1.2</v>
          </cell>
          <cell r="R19">
            <v>5</v>
          </cell>
        </row>
        <row r="20">
          <cell r="C20" t="str">
            <v>Chế tạo phôi hàn</v>
          </cell>
          <cell r="P20">
            <v>0.5</v>
          </cell>
          <cell r="Q20">
            <v>1.2</v>
          </cell>
          <cell r="R20">
            <v>4.2</v>
          </cell>
        </row>
        <row r="21">
          <cell r="L21">
            <v>192</v>
          </cell>
        </row>
        <row r="22">
          <cell r="C22" t="str">
            <v xml:space="preserve">Gia công tiện </v>
          </cell>
          <cell r="D22" t="str">
            <v>TC-CTTBCK 24A2</v>
          </cell>
          <cell r="E22">
            <v>30</v>
          </cell>
          <cell r="F22">
            <v>15</v>
          </cell>
          <cell r="G22">
            <v>75</v>
          </cell>
          <cell r="I22">
            <v>1</v>
          </cell>
          <cell r="J22">
            <v>1</v>
          </cell>
          <cell r="P22">
            <v>0.5</v>
          </cell>
          <cell r="Q22">
            <v>1.2</v>
          </cell>
          <cell r="R22">
            <v>6</v>
          </cell>
        </row>
        <row r="23">
          <cell r="C23" t="str">
            <v>Công nghệ</v>
          </cell>
          <cell r="D23" t="str">
            <v>10A1</v>
          </cell>
          <cell r="E23">
            <v>30</v>
          </cell>
          <cell r="I23">
            <v>1</v>
          </cell>
          <cell r="J23">
            <v>1</v>
          </cell>
          <cell r="K23">
            <v>34</v>
          </cell>
          <cell r="P23">
            <v>1.5</v>
          </cell>
          <cell r="Q23">
            <v>0.3</v>
          </cell>
          <cell r="R23">
            <v>3</v>
          </cell>
        </row>
        <row r="24">
          <cell r="C24" t="str">
            <v>Công nghệ</v>
          </cell>
          <cell r="D24" t="str">
            <v>10A2</v>
          </cell>
          <cell r="E24">
            <v>30</v>
          </cell>
          <cell r="I24">
            <v>1</v>
          </cell>
          <cell r="J24">
            <v>1</v>
          </cell>
          <cell r="K24">
            <v>34</v>
          </cell>
          <cell r="P24">
            <v>1.5</v>
          </cell>
          <cell r="Q24">
            <v>0.3</v>
          </cell>
          <cell r="R24">
            <v>3</v>
          </cell>
        </row>
        <row r="25">
          <cell r="C25" t="str">
            <v>Công nghệ</v>
          </cell>
          <cell r="D25" t="str">
            <v>10A3</v>
          </cell>
          <cell r="E25">
            <v>30</v>
          </cell>
          <cell r="K25">
            <v>34</v>
          </cell>
          <cell r="P25">
            <v>1.5</v>
          </cell>
          <cell r="Q25">
            <v>0.3</v>
          </cell>
          <cell r="R25">
            <v>3</v>
          </cell>
        </row>
        <row r="26">
          <cell r="C26" t="str">
            <v>Chủ nhiệm Lớp</v>
          </cell>
          <cell r="D26" t="str">
            <v>TC-CTTBCK 23A1</v>
          </cell>
          <cell r="E26">
            <v>15</v>
          </cell>
          <cell r="N26">
            <v>38</v>
          </cell>
        </row>
        <row r="27">
          <cell r="L27">
            <v>240</v>
          </cell>
        </row>
        <row r="28">
          <cell r="C28" t="str">
            <v>Thực tập tốt nghiệp 1</v>
          </cell>
          <cell r="D28" t="str">
            <v>TC-CTTBCK 23A1</v>
          </cell>
          <cell r="E28">
            <v>15</v>
          </cell>
          <cell r="G28">
            <v>170</v>
          </cell>
          <cell r="T28">
            <v>37.5</v>
          </cell>
        </row>
        <row r="29">
          <cell r="C29" t="str">
            <v xml:space="preserve">Gia công  phay, bào </v>
          </cell>
          <cell r="D29" t="str">
            <v>TC-CTTBCK23A2</v>
          </cell>
          <cell r="E29">
            <v>16</v>
          </cell>
          <cell r="F29">
            <v>15</v>
          </cell>
          <cell r="G29">
            <v>75</v>
          </cell>
          <cell r="I29">
            <v>1</v>
          </cell>
          <cell r="J29">
            <v>1</v>
          </cell>
          <cell r="K29">
            <v>90</v>
          </cell>
          <cell r="P29">
            <v>0.5</v>
          </cell>
          <cell r="Q29">
            <v>1.2</v>
          </cell>
          <cell r="R29">
            <v>3.2</v>
          </cell>
        </row>
        <row r="30">
          <cell r="C30" t="str">
            <v>Gia công tiện ren</v>
          </cell>
          <cell r="D30" t="str">
            <v>TC-CTTBCK23A2</v>
          </cell>
          <cell r="E30">
            <v>16</v>
          </cell>
          <cell r="F30">
            <v>15</v>
          </cell>
          <cell r="G30">
            <v>75</v>
          </cell>
          <cell r="I30">
            <v>1</v>
          </cell>
          <cell r="J30">
            <v>1</v>
          </cell>
          <cell r="K30">
            <v>90</v>
          </cell>
          <cell r="P30">
            <v>0.5</v>
          </cell>
          <cell r="Q30">
            <v>1.2</v>
          </cell>
          <cell r="R30">
            <v>3.2</v>
          </cell>
        </row>
        <row r="31">
          <cell r="C31" t="str">
            <v>Chế tạo băng tải</v>
          </cell>
          <cell r="D31" t="str">
            <v>TC-CTTBCK23A2</v>
          </cell>
          <cell r="E31">
            <v>16</v>
          </cell>
          <cell r="F31">
            <v>15</v>
          </cell>
          <cell r="G31">
            <v>45</v>
          </cell>
          <cell r="I31">
            <v>1</v>
          </cell>
          <cell r="J31">
            <v>1</v>
          </cell>
          <cell r="K31">
            <v>60</v>
          </cell>
          <cell r="P31">
            <v>0.5</v>
          </cell>
          <cell r="Q31">
            <v>1.2</v>
          </cell>
          <cell r="R31">
            <v>3.2</v>
          </cell>
        </row>
        <row r="32">
          <cell r="C32" t="str">
            <v>Thực tập tốt nghiệp 1</v>
          </cell>
          <cell r="D32" t="str">
            <v>TC-CTTBCK23A2</v>
          </cell>
          <cell r="E32">
            <v>16</v>
          </cell>
          <cell r="G32">
            <v>170</v>
          </cell>
          <cell r="T32">
            <v>40</v>
          </cell>
        </row>
        <row r="33">
          <cell r="L33">
            <v>360</v>
          </cell>
        </row>
        <row r="34">
          <cell r="C34" t="str">
            <v>Chế tạo kết cấu nhà công nghiệp</v>
          </cell>
          <cell r="D34" t="str">
            <v>TC-CTTBCK 23A1</v>
          </cell>
          <cell r="E34">
            <v>15</v>
          </cell>
          <cell r="F34">
            <v>30</v>
          </cell>
          <cell r="G34">
            <v>90</v>
          </cell>
          <cell r="I34">
            <v>1</v>
          </cell>
          <cell r="J34">
            <v>1</v>
          </cell>
          <cell r="K34">
            <v>120</v>
          </cell>
          <cell r="P34">
            <v>0.5</v>
          </cell>
          <cell r="Q34">
            <v>1.2</v>
          </cell>
          <cell r="R34">
            <v>3</v>
          </cell>
        </row>
        <row r="35">
          <cell r="C35" t="str">
            <v>Hàn hồ quang điện</v>
          </cell>
          <cell r="D35" t="str">
            <v>TC-CTTBCK 24A1</v>
          </cell>
          <cell r="F35">
            <v>30</v>
          </cell>
          <cell r="G35">
            <v>90</v>
          </cell>
          <cell r="I35">
            <v>1</v>
          </cell>
          <cell r="J35">
            <v>1</v>
          </cell>
          <cell r="K35">
            <v>120</v>
          </cell>
          <cell r="P35">
            <v>0.5</v>
          </cell>
          <cell r="Q35">
            <v>1.2</v>
          </cell>
          <cell r="R35">
            <v>5</v>
          </cell>
        </row>
        <row r="36">
          <cell r="C36" t="str">
            <v>Hàn hồ quang điện cơ bản</v>
          </cell>
          <cell r="D36" t="str">
            <v>TC-HAN24</v>
          </cell>
          <cell r="E36">
            <v>21</v>
          </cell>
          <cell r="F36">
            <v>30</v>
          </cell>
          <cell r="G36">
            <v>90</v>
          </cell>
          <cell r="I36">
            <v>1</v>
          </cell>
          <cell r="J36">
            <v>1</v>
          </cell>
          <cell r="K36">
            <v>120</v>
          </cell>
          <cell r="P36">
            <v>0.5</v>
          </cell>
          <cell r="Q36">
            <v>1.2</v>
          </cell>
          <cell r="R36">
            <v>4.2</v>
          </cell>
        </row>
      </sheetData>
      <sheetData sheetId="8"/>
      <sheetData sheetId="9"/>
      <sheetData sheetId="10"/>
      <sheetData sheetId="11"/>
      <sheetData sheetId="12">
        <row r="2">
          <cell r="A2" t="str">
            <v>CĐ-CTTBCK21-2,5N</v>
          </cell>
          <cell r="B2">
            <v>2</v>
          </cell>
          <cell r="C2">
            <v>2</v>
          </cell>
          <cell r="D2">
            <v>2</v>
          </cell>
          <cell r="E2">
            <v>2</v>
          </cell>
        </row>
        <row r="3">
          <cell r="A3" t="str">
            <v>TC-CTTBCK 22A1</v>
          </cell>
          <cell r="B3">
            <v>14</v>
          </cell>
          <cell r="C3">
            <v>14</v>
          </cell>
          <cell r="D3">
            <v>11</v>
          </cell>
          <cell r="E3">
            <v>11</v>
          </cell>
        </row>
        <row r="4">
          <cell r="A4" t="str">
            <v>TC-HÀN 22</v>
          </cell>
          <cell r="B4">
            <v>20</v>
          </cell>
          <cell r="C4">
            <v>20</v>
          </cell>
          <cell r="D4">
            <v>14</v>
          </cell>
        </row>
        <row r="5">
          <cell r="A5" t="str">
            <v>TC-CTTBCK 22A2</v>
          </cell>
          <cell r="B5">
            <v>21</v>
          </cell>
          <cell r="C5">
            <v>21</v>
          </cell>
          <cell r="D5">
            <v>21</v>
          </cell>
          <cell r="E5">
            <v>18</v>
          </cell>
          <cell r="F5">
            <v>16</v>
          </cell>
        </row>
        <row r="6">
          <cell r="A6" t="str">
            <v>TC-CTTBCK 22A3</v>
          </cell>
          <cell r="D6">
            <v>25</v>
          </cell>
          <cell r="E6">
            <v>25</v>
          </cell>
          <cell r="F6">
            <v>20</v>
          </cell>
        </row>
        <row r="7">
          <cell r="A7" t="str">
            <v>TC-CTTBCK 23A1</v>
          </cell>
          <cell r="E7">
            <v>25</v>
          </cell>
          <cell r="F7">
            <v>24</v>
          </cell>
          <cell r="G7">
            <v>19</v>
          </cell>
          <cell r="H7">
            <v>15</v>
          </cell>
        </row>
        <row r="8">
          <cell r="A8" t="str">
            <v>CD-CTTBCK23LT</v>
          </cell>
          <cell r="E8">
            <v>8</v>
          </cell>
          <cell r="F8">
            <v>8</v>
          </cell>
        </row>
        <row r="9">
          <cell r="A9" t="str">
            <v>TC-CTTBCK23A2</v>
          </cell>
          <cell r="E9">
            <v>25</v>
          </cell>
          <cell r="F9">
            <v>25</v>
          </cell>
          <cell r="G9">
            <v>21</v>
          </cell>
          <cell r="H9">
            <v>16</v>
          </cell>
        </row>
        <row r="10">
          <cell r="A10" t="str">
            <v>CD-CTTBCK24LT</v>
          </cell>
          <cell r="F10">
            <v>2</v>
          </cell>
          <cell r="G10">
            <v>2</v>
          </cell>
        </row>
        <row r="11">
          <cell r="A11" t="str">
            <v>TC-CTTBCK 24A1</v>
          </cell>
          <cell r="G11">
            <v>30</v>
          </cell>
          <cell r="H11">
            <v>25</v>
          </cell>
        </row>
        <row r="12">
          <cell r="A12" t="str">
            <v>TC-CTTBCK 24A2</v>
          </cell>
          <cell r="G12">
            <v>35</v>
          </cell>
          <cell r="H12">
            <v>30</v>
          </cell>
        </row>
        <row r="13">
          <cell r="A13" t="str">
            <v>TC-HAN24</v>
          </cell>
          <cell r="G13">
            <v>25</v>
          </cell>
          <cell r="H13">
            <v>21</v>
          </cell>
        </row>
        <row r="14">
          <cell r="G14" t="e">
            <v>#REF!</v>
          </cell>
          <cell r="I14" t="e">
            <v>#REF!</v>
          </cell>
        </row>
        <row r="16">
          <cell r="I16">
            <v>8.3333333333333329E-2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NH GIANG"/>
      <sheetName val="TONGHOP CA-NAM (3)"/>
      <sheetName val="TONGHOP CA-NAM"/>
      <sheetName val="THINH GIANG K2"/>
      <sheetName val="KH-HK2 17-18 gv KHOA)"/>
      <sheetName val="KH-HK2-2017-2018(theolop)"/>
      <sheetName val="TKB-TC+CD-CTTBCK17-HK1"/>
      <sheetName val="TKB-TC-CTTBCK 17-3NSC-HKII"/>
      <sheetName val="TKB-TC-CTTBCK 17-3NPH-HKII"/>
      <sheetName val="TKB-TC-CTTBCK17-3N-HK1"/>
      <sheetName val="TKB-TC-CTTBCK 15-3N-HK1"/>
      <sheetName val="TKB-CĐ-CTTBCK-15-HK1"/>
      <sheetName val="TKB-TC-CGKL16-3N-HK1"/>
      <sheetName val="TKB-CĐ-TC-HAN-16-HK1"/>
      <sheetName val="KH-HAN10"/>
      <sheetName val="TKB-HAN10"/>
      <sheetName val="DANH SACH H"/>
      <sheetName val="Sheet1"/>
      <sheetName val="TONGHOP CA-NAM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lớp</v>
          </cell>
          <cell r="B1" t="str">
            <v>sĩ số HK 1</v>
          </cell>
          <cell r="C1" t="str">
            <v>sĩ số HK 2</v>
          </cell>
        </row>
        <row r="2">
          <cell r="A2" t="str">
            <v>TC-CTTBCK15-3N</v>
          </cell>
          <cell r="B2">
            <v>21</v>
          </cell>
          <cell r="C2">
            <v>21</v>
          </cell>
        </row>
        <row r="3">
          <cell r="A3" t="str">
            <v>CĐ-CTTBCK15</v>
          </cell>
          <cell r="B3">
            <v>15</v>
          </cell>
          <cell r="C3">
            <v>15</v>
          </cell>
        </row>
        <row r="4">
          <cell r="A4" t="str">
            <v>TC-CGKL16-3N</v>
          </cell>
          <cell r="B4">
            <v>32</v>
          </cell>
          <cell r="C4">
            <v>30</v>
          </cell>
        </row>
        <row r="5">
          <cell r="A5" t="str">
            <v>CĐ+TC-Hàn 16</v>
          </cell>
          <cell r="B5">
            <v>23</v>
          </cell>
          <cell r="C5">
            <v>20</v>
          </cell>
        </row>
        <row r="6">
          <cell r="A6" t="str">
            <v>TC-CTTBCK17-3N</v>
          </cell>
          <cell r="B6">
            <v>43</v>
          </cell>
          <cell r="C6">
            <v>35</v>
          </cell>
        </row>
        <row r="7">
          <cell r="A7" t="str">
            <v>TC+CĐ-CTTBCK17</v>
          </cell>
          <cell r="B7">
            <v>12</v>
          </cell>
          <cell r="C7">
            <v>10</v>
          </cell>
        </row>
        <row r="8">
          <cell r="A8" t="str">
            <v>TC-CTTBCK17-3NSC</v>
          </cell>
          <cell r="B8">
            <v>20</v>
          </cell>
          <cell r="C8">
            <v>16</v>
          </cell>
        </row>
        <row r="9">
          <cell r="A9" t="str">
            <v>TC-CTTBCK17-3NPH</v>
          </cell>
          <cell r="B9">
            <v>26</v>
          </cell>
          <cell r="C9">
            <v>24</v>
          </cell>
        </row>
        <row r="10">
          <cell r="A10" t="str">
            <v>CĐ-Hàn 16</v>
          </cell>
          <cell r="B10">
            <v>16</v>
          </cell>
          <cell r="C10">
            <v>15</v>
          </cell>
        </row>
        <row r="11">
          <cell r="A11" t="str">
            <v>TC-Hàn 16</v>
          </cell>
          <cell r="B11">
            <v>7</v>
          </cell>
          <cell r="C11">
            <v>5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topLeftCell="A4" workbookViewId="0">
      <selection activeCell="S22" sqref="S22"/>
    </sheetView>
  </sheetViews>
  <sheetFormatPr defaultRowHeight="12.75" x14ac:dyDescent="0.2"/>
  <cols>
    <col min="1" max="1" width="7.875" style="360" customWidth="1"/>
    <col min="2" max="2" width="5.375" style="360" customWidth="1"/>
    <col min="3" max="3" width="4.875" style="360" customWidth="1"/>
    <col min="4" max="14" width="9.25" style="391" customWidth="1"/>
    <col min="15" max="15" width="11.125" style="391" customWidth="1"/>
    <col min="16" max="16" width="5.875" style="360" customWidth="1"/>
    <col min="17" max="18" width="6" style="360" customWidth="1"/>
    <col min="19" max="19" width="5.625" style="360" customWidth="1"/>
    <col min="20" max="245" width="9" style="360"/>
    <col min="246" max="246" width="4.875" style="360" customWidth="1"/>
    <col min="247" max="247" width="5.375" style="360" customWidth="1"/>
    <col min="248" max="248" width="4.875" style="360" customWidth="1"/>
    <col min="249" max="252" width="5.25" style="360" customWidth="1"/>
    <col min="253" max="260" width="5.375" style="360" customWidth="1"/>
    <col min="261" max="261" width="5" style="360" customWidth="1"/>
    <col min="262" max="264" width="6" style="360" customWidth="1"/>
    <col min="265" max="266" width="5.5" style="360" customWidth="1"/>
    <col min="267" max="268" width="5.25" style="360" customWidth="1"/>
    <col min="269" max="501" width="9" style="360"/>
    <col min="502" max="502" width="4.875" style="360" customWidth="1"/>
    <col min="503" max="503" width="5.375" style="360" customWidth="1"/>
    <col min="504" max="504" width="4.875" style="360" customWidth="1"/>
    <col min="505" max="508" width="5.25" style="360" customWidth="1"/>
    <col min="509" max="516" width="5.375" style="360" customWidth="1"/>
    <col min="517" max="517" width="5" style="360" customWidth="1"/>
    <col min="518" max="520" width="6" style="360" customWidth="1"/>
    <col min="521" max="522" width="5.5" style="360" customWidth="1"/>
    <col min="523" max="524" width="5.25" style="360" customWidth="1"/>
    <col min="525" max="757" width="9" style="360"/>
    <col min="758" max="758" width="4.875" style="360" customWidth="1"/>
    <col min="759" max="759" width="5.375" style="360" customWidth="1"/>
    <col min="760" max="760" width="4.875" style="360" customWidth="1"/>
    <col min="761" max="764" width="5.25" style="360" customWidth="1"/>
    <col min="765" max="772" width="5.375" style="360" customWidth="1"/>
    <col min="773" max="773" width="5" style="360" customWidth="1"/>
    <col min="774" max="776" width="6" style="360" customWidth="1"/>
    <col min="777" max="778" width="5.5" style="360" customWidth="1"/>
    <col min="779" max="780" width="5.25" style="360" customWidth="1"/>
    <col min="781" max="1013" width="9" style="360"/>
    <col min="1014" max="1014" width="4.875" style="360" customWidth="1"/>
    <col min="1015" max="1015" width="5.375" style="360" customWidth="1"/>
    <col min="1016" max="1016" width="4.875" style="360" customWidth="1"/>
    <col min="1017" max="1020" width="5.25" style="360" customWidth="1"/>
    <col min="1021" max="1028" width="5.375" style="360" customWidth="1"/>
    <col min="1029" max="1029" width="5" style="360" customWidth="1"/>
    <col min="1030" max="1032" width="6" style="360" customWidth="1"/>
    <col min="1033" max="1034" width="5.5" style="360" customWidth="1"/>
    <col min="1035" max="1036" width="5.25" style="360" customWidth="1"/>
    <col min="1037" max="1269" width="9" style="360"/>
    <col min="1270" max="1270" width="4.875" style="360" customWidth="1"/>
    <col min="1271" max="1271" width="5.375" style="360" customWidth="1"/>
    <col min="1272" max="1272" width="4.875" style="360" customWidth="1"/>
    <col min="1273" max="1276" width="5.25" style="360" customWidth="1"/>
    <col min="1277" max="1284" width="5.375" style="360" customWidth="1"/>
    <col min="1285" max="1285" width="5" style="360" customWidth="1"/>
    <col min="1286" max="1288" width="6" style="360" customWidth="1"/>
    <col min="1289" max="1290" width="5.5" style="360" customWidth="1"/>
    <col min="1291" max="1292" width="5.25" style="360" customWidth="1"/>
    <col min="1293" max="1525" width="9" style="360"/>
    <col min="1526" max="1526" width="4.875" style="360" customWidth="1"/>
    <col min="1527" max="1527" width="5.375" style="360" customWidth="1"/>
    <col min="1528" max="1528" width="4.875" style="360" customWidth="1"/>
    <col min="1529" max="1532" width="5.25" style="360" customWidth="1"/>
    <col min="1533" max="1540" width="5.375" style="360" customWidth="1"/>
    <col min="1541" max="1541" width="5" style="360" customWidth="1"/>
    <col min="1542" max="1544" width="6" style="360" customWidth="1"/>
    <col min="1545" max="1546" width="5.5" style="360" customWidth="1"/>
    <col min="1547" max="1548" width="5.25" style="360" customWidth="1"/>
    <col min="1549" max="1781" width="9" style="360"/>
    <col min="1782" max="1782" width="4.875" style="360" customWidth="1"/>
    <col min="1783" max="1783" width="5.375" style="360" customWidth="1"/>
    <col min="1784" max="1784" width="4.875" style="360" customWidth="1"/>
    <col min="1785" max="1788" width="5.25" style="360" customWidth="1"/>
    <col min="1789" max="1796" width="5.375" style="360" customWidth="1"/>
    <col min="1797" max="1797" width="5" style="360" customWidth="1"/>
    <col min="1798" max="1800" width="6" style="360" customWidth="1"/>
    <col min="1801" max="1802" width="5.5" style="360" customWidth="1"/>
    <col min="1803" max="1804" width="5.25" style="360" customWidth="1"/>
    <col min="1805" max="2037" width="9" style="360"/>
    <col min="2038" max="2038" width="4.875" style="360" customWidth="1"/>
    <col min="2039" max="2039" width="5.375" style="360" customWidth="1"/>
    <col min="2040" max="2040" width="4.875" style="360" customWidth="1"/>
    <col min="2041" max="2044" width="5.25" style="360" customWidth="1"/>
    <col min="2045" max="2052" width="5.375" style="360" customWidth="1"/>
    <col min="2053" max="2053" width="5" style="360" customWidth="1"/>
    <col min="2054" max="2056" width="6" style="360" customWidth="1"/>
    <col min="2057" max="2058" width="5.5" style="360" customWidth="1"/>
    <col min="2059" max="2060" width="5.25" style="360" customWidth="1"/>
    <col min="2061" max="2293" width="9" style="360"/>
    <col min="2294" max="2294" width="4.875" style="360" customWidth="1"/>
    <col min="2295" max="2295" width="5.375" style="360" customWidth="1"/>
    <col min="2296" max="2296" width="4.875" style="360" customWidth="1"/>
    <col min="2297" max="2300" width="5.25" style="360" customWidth="1"/>
    <col min="2301" max="2308" width="5.375" style="360" customWidth="1"/>
    <col min="2309" max="2309" width="5" style="360" customWidth="1"/>
    <col min="2310" max="2312" width="6" style="360" customWidth="1"/>
    <col min="2313" max="2314" width="5.5" style="360" customWidth="1"/>
    <col min="2315" max="2316" width="5.25" style="360" customWidth="1"/>
    <col min="2317" max="2549" width="9" style="360"/>
    <col min="2550" max="2550" width="4.875" style="360" customWidth="1"/>
    <col min="2551" max="2551" width="5.375" style="360" customWidth="1"/>
    <col min="2552" max="2552" width="4.875" style="360" customWidth="1"/>
    <col min="2553" max="2556" width="5.25" style="360" customWidth="1"/>
    <col min="2557" max="2564" width="5.375" style="360" customWidth="1"/>
    <col min="2565" max="2565" width="5" style="360" customWidth="1"/>
    <col min="2566" max="2568" width="6" style="360" customWidth="1"/>
    <col min="2569" max="2570" width="5.5" style="360" customWidth="1"/>
    <col min="2571" max="2572" width="5.25" style="360" customWidth="1"/>
    <col min="2573" max="2805" width="9" style="360"/>
    <col min="2806" max="2806" width="4.875" style="360" customWidth="1"/>
    <col min="2807" max="2807" width="5.375" style="360" customWidth="1"/>
    <col min="2808" max="2808" width="4.875" style="360" customWidth="1"/>
    <col min="2809" max="2812" width="5.25" style="360" customWidth="1"/>
    <col min="2813" max="2820" width="5.375" style="360" customWidth="1"/>
    <col min="2821" max="2821" width="5" style="360" customWidth="1"/>
    <col min="2822" max="2824" width="6" style="360" customWidth="1"/>
    <col min="2825" max="2826" width="5.5" style="360" customWidth="1"/>
    <col min="2827" max="2828" width="5.25" style="360" customWidth="1"/>
    <col min="2829" max="3061" width="9" style="360"/>
    <col min="3062" max="3062" width="4.875" style="360" customWidth="1"/>
    <col min="3063" max="3063" width="5.375" style="360" customWidth="1"/>
    <col min="3064" max="3064" width="4.875" style="360" customWidth="1"/>
    <col min="3065" max="3068" width="5.25" style="360" customWidth="1"/>
    <col min="3069" max="3076" width="5.375" style="360" customWidth="1"/>
    <col min="3077" max="3077" width="5" style="360" customWidth="1"/>
    <col min="3078" max="3080" width="6" style="360" customWidth="1"/>
    <col min="3081" max="3082" width="5.5" style="360" customWidth="1"/>
    <col min="3083" max="3084" width="5.25" style="360" customWidth="1"/>
    <col min="3085" max="3317" width="9" style="360"/>
    <col min="3318" max="3318" width="4.875" style="360" customWidth="1"/>
    <col min="3319" max="3319" width="5.375" style="360" customWidth="1"/>
    <col min="3320" max="3320" width="4.875" style="360" customWidth="1"/>
    <col min="3321" max="3324" width="5.25" style="360" customWidth="1"/>
    <col min="3325" max="3332" width="5.375" style="360" customWidth="1"/>
    <col min="3333" max="3333" width="5" style="360" customWidth="1"/>
    <col min="3334" max="3336" width="6" style="360" customWidth="1"/>
    <col min="3337" max="3338" width="5.5" style="360" customWidth="1"/>
    <col min="3339" max="3340" width="5.25" style="360" customWidth="1"/>
    <col min="3341" max="3573" width="9" style="360"/>
    <col min="3574" max="3574" width="4.875" style="360" customWidth="1"/>
    <col min="3575" max="3575" width="5.375" style="360" customWidth="1"/>
    <col min="3576" max="3576" width="4.875" style="360" customWidth="1"/>
    <col min="3577" max="3580" width="5.25" style="360" customWidth="1"/>
    <col min="3581" max="3588" width="5.375" style="360" customWidth="1"/>
    <col min="3589" max="3589" width="5" style="360" customWidth="1"/>
    <col min="3590" max="3592" width="6" style="360" customWidth="1"/>
    <col min="3593" max="3594" width="5.5" style="360" customWidth="1"/>
    <col min="3595" max="3596" width="5.25" style="360" customWidth="1"/>
    <col min="3597" max="3829" width="9" style="360"/>
    <col min="3830" max="3830" width="4.875" style="360" customWidth="1"/>
    <col min="3831" max="3831" width="5.375" style="360" customWidth="1"/>
    <col min="3832" max="3832" width="4.875" style="360" customWidth="1"/>
    <col min="3833" max="3836" width="5.25" style="360" customWidth="1"/>
    <col min="3837" max="3844" width="5.375" style="360" customWidth="1"/>
    <col min="3845" max="3845" width="5" style="360" customWidth="1"/>
    <col min="3846" max="3848" width="6" style="360" customWidth="1"/>
    <col min="3849" max="3850" width="5.5" style="360" customWidth="1"/>
    <col min="3851" max="3852" width="5.25" style="360" customWidth="1"/>
    <col min="3853" max="4085" width="9" style="360"/>
    <col min="4086" max="4086" width="4.875" style="360" customWidth="1"/>
    <col min="4087" max="4087" width="5.375" style="360" customWidth="1"/>
    <col min="4088" max="4088" width="4.875" style="360" customWidth="1"/>
    <col min="4089" max="4092" width="5.25" style="360" customWidth="1"/>
    <col min="4093" max="4100" width="5.375" style="360" customWidth="1"/>
    <col min="4101" max="4101" width="5" style="360" customWidth="1"/>
    <col min="4102" max="4104" width="6" style="360" customWidth="1"/>
    <col min="4105" max="4106" width="5.5" style="360" customWidth="1"/>
    <col min="4107" max="4108" width="5.25" style="360" customWidth="1"/>
    <col min="4109" max="4341" width="9" style="360"/>
    <col min="4342" max="4342" width="4.875" style="360" customWidth="1"/>
    <col min="4343" max="4343" width="5.375" style="360" customWidth="1"/>
    <col min="4344" max="4344" width="4.875" style="360" customWidth="1"/>
    <col min="4345" max="4348" width="5.25" style="360" customWidth="1"/>
    <col min="4349" max="4356" width="5.375" style="360" customWidth="1"/>
    <col min="4357" max="4357" width="5" style="360" customWidth="1"/>
    <col min="4358" max="4360" width="6" style="360" customWidth="1"/>
    <col min="4361" max="4362" width="5.5" style="360" customWidth="1"/>
    <col min="4363" max="4364" width="5.25" style="360" customWidth="1"/>
    <col min="4365" max="4597" width="9" style="360"/>
    <col min="4598" max="4598" width="4.875" style="360" customWidth="1"/>
    <col min="4599" max="4599" width="5.375" style="360" customWidth="1"/>
    <col min="4600" max="4600" width="4.875" style="360" customWidth="1"/>
    <col min="4601" max="4604" width="5.25" style="360" customWidth="1"/>
    <col min="4605" max="4612" width="5.375" style="360" customWidth="1"/>
    <col min="4613" max="4613" width="5" style="360" customWidth="1"/>
    <col min="4614" max="4616" width="6" style="360" customWidth="1"/>
    <col min="4617" max="4618" width="5.5" style="360" customWidth="1"/>
    <col min="4619" max="4620" width="5.25" style="360" customWidth="1"/>
    <col min="4621" max="4853" width="9" style="360"/>
    <col min="4854" max="4854" width="4.875" style="360" customWidth="1"/>
    <col min="4855" max="4855" width="5.375" style="360" customWidth="1"/>
    <col min="4856" max="4856" width="4.875" style="360" customWidth="1"/>
    <col min="4857" max="4860" width="5.25" style="360" customWidth="1"/>
    <col min="4861" max="4868" width="5.375" style="360" customWidth="1"/>
    <col min="4869" max="4869" width="5" style="360" customWidth="1"/>
    <col min="4870" max="4872" width="6" style="360" customWidth="1"/>
    <col min="4873" max="4874" width="5.5" style="360" customWidth="1"/>
    <col min="4875" max="4876" width="5.25" style="360" customWidth="1"/>
    <col min="4877" max="5109" width="9" style="360"/>
    <col min="5110" max="5110" width="4.875" style="360" customWidth="1"/>
    <col min="5111" max="5111" width="5.375" style="360" customWidth="1"/>
    <col min="5112" max="5112" width="4.875" style="360" customWidth="1"/>
    <col min="5113" max="5116" width="5.25" style="360" customWidth="1"/>
    <col min="5117" max="5124" width="5.375" style="360" customWidth="1"/>
    <col min="5125" max="5125" width="5" style="360" customWidth="1"/>
    <col min="5126" max="5128" width="6" style="360" customWidth="1"/>
    <col min="5129" max="5130" width="5.5" style="360" customWidth="1"/>
    <col min="5131" max="5132" width="5.25" style="360" customWidth="1"/>
    <col min="5133" max="5365" width="9" style="360"/>
    <col min="5366" max="5366" width="4.875" style="360" customWidth="1"/>
    <col min="5367" max="5367" width="5.375" style="360" customWidth="1"/>
    <col min="5368" max="5368" width="4.875" style="360" customWidth="1"/>
    <col min="5369" max="5372" width="5.25" style="360" customWidth="1"/>
    <col min="5373" max="5380" width="5.375" style="360" customWidth="1"/>
    <col min="5381" max="5381" width="5" style="360" customWidth="1"/>
    <col min="5382" max="5384" width="6" style="360" customWidth="1"/>
    <col min="5385" max="5386" width="5.5" style="360" customWidth="1"/>
    <col min="5387" max="5388" width="5.25" style="360" customWidth="1"/>
    <col min="5389" max="5621" width="9" style="360"/>
    <col min="5622" max="5622" width="4.875" style="360" customWidth="1"/>
    <col min="5623" max="5623" width="5.375" style="360" customWidth="1"/>
    <col min="5624" max="5624" width="4.875" style="360" customWidth="1"/>
    <col min="5625" max="5628" width="5.25" style="360" customWidth="1"/>
    <col min="5629" max="5636" width="5.375" style="360" customWidth="1"/>
    <col min="5637" max="5637" width="5" style="360" customWidth="1"/>
    <col min="5638" max="5640" width="6" style="360" customWidth="1"/>
    <col min="5641" max="5642" width="5.5" style="360" customWidth="1"/>
    <col min="5643" max="5644" width="5.25" style="360" customWidth="1"/>
    <col min="5645" max="5877" width="9" style="360"/>
    <col min="5878" max="5878" width="4.875" style="360" customWidth="1"/>
    <col min="5879" max="5879" width="5.375" style="360" customWidth="1"/>
    <col min="5880" max="5880" width="4.875" style="360" customWidth="1"/>
    <col min="5881" max="5884" width="5.25" style="360" customWidth="1"/>
    <col min="5885" max="5892" width="5.375" style="360" customWidth="1"/>
    <col min="5893" max="5893" width="5" style="360" customWidth="1"/>
    <col min="5894" max="5896" width="6" style="360" customWidth="1"/>
    <col min="5897" max="5898" width="5.5" style="360" customWidth="1"/>
    <col min="5899" max="5900" width="5.25" style="360" customWidth="1"/>
    <col min="5901" max="6133" width="9" style="360"/>
    <col min="6134" max="6134" width="4.875" style="360" customWidth="1"/>
    <col min="6135" max="6135" width="5.375" style="360" customWidth="1"/>
    <col min="6136" max="6136" width="4.875" style="360" customWidth="1"/>
    <col min="6137" max="6140" width="5.25" style="360" customWidth="1"/>
    <col min="6141" max="6148" width="5.375" style="360" customWidth="1"/>
    <col min="6149" max="6149" width="5" style="360" customWidth="1"/>
    <col min="6150" max="6152" width="6" style="360" customWidth="1"/>
    <col min="6153" max="6154" width="5.5" style="360" customWidth="1"/>
    <col min="6155" max="6156" width="5.25" style="360" customWidth="1"/>
    <col min="6157" max="6389" width="9" style="360"/>
    <col min="6390" max="6390" width="4.875" style="360" customWidth="1"/>
    <col min="6391" max="6391" width="5.375" style="360" customWidth="1"/>
    <col min="6392" max="6392" width="4.875" style="360" customWidth="1"/>
    <col min="6393" max="6396" width="5.25" style="360" customWidth="1"/>
    <col min="6397" max="6404" width="5.375" style="360" customWidth="1"/>
    <col min="6405" max="6405" width="5" style="360" customWidth="1"/>
    <col min="6406" max="6408" width="6" style="360" customWidth="1"/>
    <col min="6409" max="6410" width="5.5" style="360" customWidth="1"/>
    <col min="6411" max="6412" width="5.25" style="360" customWidth="1"/>
    <col min="6413" max="6645" width="9" style="360"/>
    <col min="6646" max="6646" width="4.875" style="360" customWidth="1"/>
    <col min="6647" max="6647" width="5.375" style="360" customWidth="1"/>
    <col min="6648" max="6648" width="4.875" style="360" customWidth="1"/>
    <col min="6649" max="6652" width="5.25" style="360" customWidth="1"/>
    <col min="6653" max="6660" width="5.375" style="360" customWidth="1"/>
    <col min="6661" max="6661" width="5" style="360" customWidth="1"/>
    <col min="6662" max="6664" width="6" style="360" customWidth="1"/>
    <col min="6665" max="6666" width="5.5" style="360" customWidth="1"/>
    <col min="6667" max="6668" width="5.25" style="360" customWidth="1"/>
    <col min="6669" max="6901" width="9" style="360"/>
    <col min="6902" max="6902" width="4.875" style="360" customWidth="1"/>
    <col min="6903" max="6903" width="5.375" style="360" customWidth="1"/>
    <col min="6904" max="6904" width="4.875" style="360" customWidth="1"/>
    <col min="6905" max="6908" width="5.25" style="360" customWidth="1"/>
    <col min="6909" max="6916" width="5.375" style="360" customWidth="1"/>
    <col min="6917" max="6917" width="5" style="360" customWidth="1"/>
    <col min="6918" max="6920" width="6" style="360" customWidth="1"/>
    <col min="6921" max="6922" width="5.5" style="360" customWidth="1"/>
    <col min="6923" max="6924" width="5.25" style="360" customWidth="1"/>
    <col min="6925" max="7157" width="9" style="360"/>
    <col min="7158" max="7158" width="4.875" style="360" customWidth="1"/>
    <col min="7159" max="7159" width="5.375" style="360" customWidth="1"/>
    <col min="7160" max="7160" width="4.875" style="360" customWidth="1"/>
    <col min="7161" max="7164" width="5.25" style="360" customWidth="1"/>
    <col min="7165" max="7172" width="5.375" style="360" customWidth="1"/>
    <col min="7173" max="7173" width="5" style="360" customWidth="1"/>
    <col min="7174" max="7176" width="6" style="360" customWidth="1"/>
    <col min="7177" max="7178" width="5.5" style="360" customWidth="1"/>
    <col min="7179" max="7180" width="5.25" style="360" customWidth="1"/>
    <col min="7181" max="7413" width="9" style="360"/>
    <col min="7414" max="7414" width="4.875" style="360" customWidth="1"/>
    <col min="7415" max="7415" width="5.375" style="360" customWidth="1"/>
    <col min="7416" max="7416" width="4.875" style="360" customWidth="1"/>
    <col min="7417" max="7420" width="5.25" style="360" customWidth="1"/>
    <col min="7421" max="7428" width="5.375" style="360" customWidth="1"/>
    <col min="7429" max="7429" width="5" style="360" customWidth="1"/>
    <col min="7430" max="7432" width="6" style="360" customWidth="1"/>
    <col min="7433" max="7434" width="5.5" style="360" customWidth="1"/>
    <col min="7435" max="7436" width="5.25" style="360" customWidth="1"/>
    <col min="7437" max="7669" width="9" style="360"/>
    <col min="7670" max="7670" width="4.875" style="360" customWidth="1"/>
    <col min="7671" max="7671" width="5.375" style="360" customWidth="1"/>
    <col min="7672" max="7672" width="4.875" style="360" customWidth="1"/>
    <col min="7673" max="7676" width="5.25" style="360" customWidth="1"/>
    <col min="7677" max="7684" width="5.375" style="360" customWidth="1"/>
    <col min="7685" max="7685" width="5" style="360" customWidth="1"/>
    <col min="7686" max="7688" width="6" style="360" customWidth="1"/>
    <col min="7689" max="7690" width="5.5" style="360" customWidth="1"/>
    <col min="7691" max="7692" width="5.25" style="360" customWidth="1"/>
    <col min="7693" max="7925" width="9" style="360"/>
    <col min="7926" max="7926" width="4.875" style="360" customWidth="1"/>
    <col min="7927" max="7927" width="5.375" style="360" customWidth="1"/>
    <col min="7928" max="7928" width="4.875" style="360" customWidth="1"/>
    <col min="7929" max="7932" width="5.25" style="360" customWidth="1"/>
    <col min="7933" max="7940" width="5.375" style="360" customWidth="1"/>
    <col min="7941" max="7941" width="5" style="360" customWidth="1"/>
    <col min="7942" max="7944" width="6" style="360" customWidth="1"/>
    <col min="7945" max="7946" width="5.5" style="360" customWidth="1"/>
    <col min="7947" max="7948" width="5.25" style="360" customWidth="1"/>
    <col min="7949" max="8181" width="9" style="360"/>
    <col min="8182" max="8182" width="4.875" style="360" customWidth="1"/>
    <col min="8183" max="8183" width="5.375" style="360" customWidth="1"/>
    <col min="8184" max="8184" width="4.875" style="360" customWidth="1"/>
    <col min="8185" max="8188" width="5.25" style="360" customWidth="1"/>
    <col min="8189" max="8196" width="5.375" style="360" customWidth="1"/>
    <col min="8197" max="8197" width="5" style="360" customWidth="1"/>
    <col min="8198" max="8200" width="6" style="360" customWidth="1"/>
    <col min="8201" max="8202" width="5.5" style="360" customWidth="1"/>
    <col min="8203" max="8204" width="5.25" style="360" customWidth="1"/>
    <col min="8205" max="8437" width="9" style="360"/>
    <col min="8438" max="8438" width="4.875" style="360" customWidth="1"/>
    <col min="8439" max="8439" width="5.375" style="360" customWidth="1"/>
    <col min="8440" max="8440" width="4.875" style="360" customWidth="1"/>
    <col min="8441" max="8444" width="5.25" style="360" customWidth="1"/>
    <col min="8445" max="8452" width="5.375" style="360" customWidth="1"/>
    <col min="8453" max="8453" width="5" style="360" customWidth="1"/>
    <col min="8454" max="8456" width="6" style="360" customWidth="1"/>
    <col min="8457" max="8458" width="5.5" style="360" customWidth="1"/>
    <col min="8459" max="8460" width="5.25" style="360" customWidth="1"/>
    <col min="8461" max="8693" width="9" style="360"/>
    <col min="8694" max="8694" width="4.875" style="360" customWidth="1"/>
    <col min="8695" max="8695" width="5.375" style="360" customWidth="1"/>
    <col min="8696" max="8696" width="4.875" style="360" customWidth="1"/>
    <col min="8697" max="8700" width="5.25" style="360" customWidth="1"/>
    <col min="8701" max="8708" width="5.375" style="360" customWidth="1"/>
    <col min="8709" max="8709" width="5" style="360" customWidth="1"/>
    <col min="8710" max="8712" width="6" style="360" customWidth="1"/>
    <col min="8713" max="8714" width="5.5" style="360" customWidth="1"/>
    <col min="8715" max="8716" width="5.25" style="360" customWidth="1"/>
    <col min="8717" max="8949" width="9" style="360"/>
    <col min="8950" max="8950" width="4.875" style="360" customWidth="1"/>
    <col min="8951" max="8951" width="5.375" style="360" customWidth="1"/>
    <col min="8952" max="8952" width="4.875" style="360" customWidth="1"/>
    <col min="8953" max="8956" width="5.25" style="360" customWidth="1"/>
    <col min="8957" max="8964" width="5.375" style="360" customWidth="1"/>
    <col min="8965" max="8965" width="5" style="360" customWidth="1"/>
    <col min="8966" max="8968" width="6" style="360" customWidth="1"/>
    <col min="8969" max="8970" width="5.5" style="360" customWidth="1"/>
    <col min="8971" max="8972" width="5.25" style="360" customWidth="1"/>
    <col min="8973" max="9205" width="9" style="360"/>
    <col min="9206" max="9206" width="4.875" style="360" customWidth="1"/>
    <col min="9207" max="9207" width="5.375" style="360" customWidth="1"/>
    <col min="9208" max="9208" width="4.875" style="360" customWidth="1"/>
    <col min="9209" max="9212" width="5.25" style="360" customWidth="1"/>
    <col min="9213" max="9220" width="5.375" style="360" customWidth="1"/>
    <col min="9221" max="9221" width="5" style="360" customWidth="1"/>
    <col min="9222" max="9224" width="6" style="360" customWidth="1"/>
    <col min="9225" max="9226" width="5.5" style="360" customWidth="1"/>
    <col min="9227" max="9228" width="5.25" style="360" customWidth="1"/>
    <col min="9229" max="9461" width="9" style="360"/>
    <col min="9462" max="9462" width="4.875" style="360" customWidth="1"/>
    <col min="9463" max="9463" width="5.375" style="360" customWidth="1"/>
    <col min="9464" max="9464" width="4.875" style="360" customWidth="1"/>
    <col min="9465" max="9468" width="5.25" style="360" customWidth="1"/>
    <col min="9469" max="9476" width="5.375" style="360" customWidth="1"/>
    <col min="9477" max="9477" width="5" style="360" customWidth="1"/>
    <col min="9478" max="9480" width="6" style="360" customWidth="1"/>
    <col min="9481" max="9482" width="5.5" style="360" customWidth="1"/>
    <col min="9483" max="9484" width="5.25" style="360" customWidth="1"/>
    <col min="9485" max="9717" width="9" style="360"/>
    <col min="9718" max="9718" width="4.875" style="360" customWidth="1"/>
    <col min="9719" max="9719" width="5.375" style="360" customWidth="1"/>
    <col min="9720" max="9720" width="4.875" style="360" customWidth="1"/>
    <col min="9721" max="9724" width="5.25" style="360" customWidth="1"/>
    <col min="9725" max="9732" width="5.375" style="360" customWidth="1"/>
    <col min="9733" max="9733" width="5" style="360" customWidth="1"/>
    <col min="9734" max="9736" width="6" style="360" customWidth="1"/>
    <col min="9737" max="9738" width="5.5" style="360" customWidth="1"/>
    <col min="9739" max="9740" width="5.25" style="360" customWidth="1"/>
    <col min="9741" max="9973" width="9" style="360"/>
    <col min="9974" max="9974" width="4.875" style="360" customWidth="1"/>
    <col min="9975" max="9975" width="5.375" style="360" customWidth="1"/>
    <col min="9976" max="9976" width="4.875" style="360" customWidth="1"/>
    <col min="9977" max="9980" width="5.25" style="360" customWidth="1"/>
    <col min="9981" max="9988" width="5.375" style="360" customWidth="1"/>
    <col min="9989" max="9989" width="5" style="360" customWidth="1"/>
    <col min="9990" max="9992" width="6" style="360" customWidth="1"/>
    <col min="9993" max="9994" width="5.5" style="360" customWidth="1"/>
    <col min="9995" max="9996" width="5.25" style="360" customWidth="1"/>
    <col min="9997" max="10229" width="9" style="360"/>
    <col min="10230" max="10230" width="4.875" style="360" customWidth="1"/>
    <col min="10231" max="10231" width="5.375" style="360" customWidth="1"/>
    <col min="10232" max="10232" width="4.875" style="360" customWidth="1"/>
    <col min="10233" max="10236" width="5.25" style="360" customWidth="1"/>
    <col min="10237" max="10244" width="5.375" style="360" customWidth="1"/>
    <col min="10245" max="10245" width="5" style="360" customWidth="1"/>
    <col min="10246" max="10248" width="6" style="360" customWidth="1"/>
    <col min="10249" max="10250" width="5.5" style="360" customWidth="1"/>
    <col min="10251" max="10252" width="5.25" style="360" customWidth="1"/>
    <col min="10253" max="10485" width="9" style="360"/>
    <col min="10486" max="10486" width="4.875" style="360" customWidth="1"/>
    <col min="10487" max="10487" width="5.375" style="360" customWidth="1"/>
    <col min="10488" max="10488" width="4.875" style="360" customWidth="1"/>
    <col min="10489" max="10492" width="5.25" style="360" customWidth="1"/>
    <col min="10493" max="10500" width="5.375" style="360" customWidth="1"/>
    <col min="10501" max="10501" width="5" style="360" customWidth="1"/>
    <col min="10502" max="10504" width="6" style="360" customWidth="1"/>
    <col min="10505" max="10506" width="5.5" style="360" customWidth="1"/>
    <col min="10507" max="10508" width="5.25" style="360" customWidth="1"/>
    <col min="10509" max="10741" width="9" style="360"/>
    <col min="10742" max="10742" width="4.875" style="360" customWidth="1"/>
    <col min="10743" max="10743" width="5.375" style="360" customWidth="1"/>
    <col min="10744" max="10744" width="4.875" style="360" customWidth="1"/>
    <col min="10745" max="10748" width="5.25" style="360" customWidth="1"/>
    <col min="10749" max="10756" width="5.375" style="360" customWidth="1"/>
    <col min="10757" max="10757" width="5" style="360" customWidth="1"/>
    <col min="10758" max="10760" width="6" style="360" customWidth="1"/>
    <col min="10761" max="10762" width="5.5" style="360" customWidth="1"/>
    <col min="10763" max="10764" width="5.25" style="360" customWidth="1"/>
    <col min="10765" max="10997" width="9" style="360"/>
    <col min="10998" max="10998" width="4.875" style="360" customWidth="1"/>
    <col min="10999" max="10999" width="5.375" style="360" customWidth="1"/>
    <col min="11000" max="11000" width="4.875" style="360" customWidth="1"/>
    <col min="11001" max="11004" width="5.25" style="360" customWidth="1"/>
    <col min="11005" max="11012" width="5.375" style="360" customWidth="1"/>
    <col min="11013" max="11013" width="5" style="360" customWidth="1"/>
    <col min="11014" max="11016" width="6" style="360" customWidth="1"/>
    <col min="11017" max="11018" width="5.5" style="360" customWidth="1"/>
    <col min="11019" max="11020" width="5.25" style="360" customWidth="1"/>
    <col min="11021" max="11253" width="9" style="360"/>
    <col min="11254" max="11254" width="4.875" style="360" customWidth="1"/>
    <col min="11255" max="11255" width="5.375" style="360" customWidth="1"/>
    <col min="11256" max="11256" width="4.875" style="360" customWidth="1"/>
    <col min="11257" max="11260" width="5.25" style="360" customWidth="1"/>
    <col min="11261" max="11268" width="5.375" style="360" customWidth="1"/>
    <col min="11269" max="11269" width="5" style="360" customWidth="1"/>
    <col min="11270" max="11272" width="6" style="360" customWidth="1"/>
    <col min="11273" max="11274" width="5.5" style="360" customWidth="1"/>
    <col min="11275" max="11276" width="5.25" style="360" customWidth="1"/>
    <col min="11277" max="11509" width="9" style="360"/>
    <col min="11510" max="11510" width="4.875" style="360" customWidth="1"/>
    <col min="11511" max="11511" width="5.375" style="360" customWidth="1"/>
    <col min="11512" max="11512" width="4.875" style="360" customWidth="1"/>
    <col min="11513" max="11516" width="5.25" style="360" customWidth="1"/>
    <col min="11517" max="11524" width="5.375" style="360" customWidth="1"/>
    <col min="11525" max="11525" width="5" style="360" customWidth="1"/>
    <col min="11526" max="11528" width="6" style="360" customWidth="1"/>
    <col min="11529" max="11530" width="5.5" style="360" customWidth="1"/>
    <col min="11531" max="11532" width="5.25" style="360" customWidth="1"/>
    <col min="11533" max="11765" width="9" style="360"/>
    <col min="11766" max="11766" width="4.875" style="360" customWidth="1"/>
    <col min="11767" max="11767" width="5.375" style="360" customWidth="1"/>
    <col min="11768" max="11768" width="4.875" style="360" customWidth="1"/>
    <col min="11769" max="11772" width="5.25" style="360" customWidth="1"/>
    <col min="11773" max="11780" width="5.375" style="360" customWidth="1"/>
    <col min="11781" max="11781" width="5" style="360" customWidth="1"/>
    <col min="11782" max="11784" width="6" style="360" customWidth="1"/>
    <col min="11785" max="11786" width="5.5" style="360" customWidth="1"/>
    <col min="11787" max="11788" width="5.25" style="360" customWidth="1"/>
    <col min="11789" max="12021" width="9" style="360"/>
    <col min="12022" max="12022" width="4.875" style="360" customWidth="1"/>
    <col min="12023" max="12023" width="5.375" style="360" customWidth="1"/>
    <col min="12024" max="12024" width="4.875" style="360" customWidth="1"/>
    <col min="12025" max="12028" width="5.25" style="360" customWidth="1"/>
    <col min="12029" max="12036" width="5.375" style="360" customWidth="1"/>
    <col min="12037" max="12037" width="5" style="360" customWidth="1"/>
    <col min="12038" max="12040" width="6" style="360" customWidth="1"/>
    <col min="12041" max="12042" width="5.5" style="360" customWidth="1"/>
    <col min="12043" max="12044" width="5.25" style="360" customWidth="1"/>
    <col min="12045" max="12277" width="9" style="360"/>
    <col min="12278" max="12278" width="4.875" style="360" customWidth="1"/>
    <col min="12279" max="12279" width="5.375" style="360" customWidth="1"/>
    <col min="12280" max="12280" width="4.875" style="360" customWidth="1"/>
    <col min="12281" max="12284" width="5.25" style="360" customWidth="1"/>
    <col min="12285" max="12292" width="5.375" style="360" customWidth="1"/>
    <col min="12293" max="12293" width="5" style="360" customWidth="1"/>
    <col min="12294" max="12296" width="6" style="360" customWidth="1"/>
    <col min="12297" max="12298" width="5.5" style="360" customWidth="1"/>
    <col min="12299" max="12300" width="5.25" style="360" customWidth="1"/>
    <col min="12301" max="12533" width="9" style="360"/>
    <col min="12534" max="12534" width="4.875" style="360" customWidth="1"/>
    <col min="12535" max="12535" width="5.375" style="360" customWidth="1"/>
    <col min="12536" max="12536" width="4.875" style="360" customWidth="1"/>
    <col min="12537" max="12540" width="5.25" style="360" customWidth="1"/>
    <col min="12541" max="12548" width="5.375" style="360" customWidth="1"/>
    <col min="12549" max="12549" width="5" style="360" customWidth="1"/>
    <col min="12550" max="12552" width="6" style="360" customWidth="1"/>
    <col min="12553" max="12554" width="5.5" style="360" customWidth="1"/>
    <col min="12555" max="12556" width="5.25" style="360" customWidth="1"/>
    <col min="12557" max="12789" width="9" style="360"/>
    <col min="12790" max="12790" width="4.875" style="360" customWidth="1"/>
    <col min="12791" max="12791" width="5.375" style="360" customWidth="1"/>
    <col min="12792" max="12792" width="4.875" style="360" customWidth="1"/>
    <col min="12793" max="12796" width="5.25" style="360" customWidth="1"/>
    <col min="12797" max="12804" width="5.375" style="360" customWidth="1"/>
    <col min="12805" max="12805" width="5" style="360" customWidth="1"/>
    <col min="12806" max="12808" width="6" style="360" customWidth="1"/>
    <col min="12809" max="12810" width="5.5" style="360" customWidth="1"/>
    <col min="12811" max="12812" width="5.25" style="360" customWidth="1"/>
    <col min="12813" max="13045" width="9" style="360"/>
    <col min="13046" max="13046" width="4.875" style="360" customWidth="1"/>
    <col min="13047" max="13047" width="5.375" style="360" customWidth="1"/>
    <col min="13048" max="13048" width="4.875" style="360" customWidth="1"/>
    <col min="13049" max="13052" width="5.25" style="360" customWidth="1"/>
    <col min="13053" max="13060" width="5.375" style="360" customWidth="1"/>
    <col min="13061" max="13061" width="5" style="360" customWidth="1"/>
    <col min="13062" max="13064" width="6" style="360" customWidth="1"/>
    <col min="13065" max="13066" width="5.5" style="360" customWidth="1"/>
    <col min="13067" max="13068" width="5.25" style="360" customWidth="1"/>
    <col min="13069" max="13301" width="9" style="360"/>
    <col min="13302" max="13302" width="4.875" style="360" customWidth="1"/>
    <col min="13303" max="13303" width="5.375" style="360" customWidth="1"/>
    <col min="13304" max="13304" width="4.875" style="360" customWidth="1"/>
    <col min="13305" max="13308" width="5.25" style="360" customWidth="1"/>
    <col min="13309" max="13316" width="5.375" style="360" customWidth="1"/>
    <col min="13317" max="13317" width="5" style="360" customWidth="1"/>
    <col min="13318" max="13320" width="6" style="360" customWidth="1"/>
    <col min="13321" max="13322" width="5.5" style="360" customWidth="1"/>
    <col min="13323" max="13324" width="5.25" style="360" customWidth="1"/>
    <col min="13325" max="13557" width="9" style="360"/>
    <col min="13558" max="13558" width="4.875" style="360" customWidth="1"/>
    <col min="13559" max="13559" width="5.375" style="360" customWidth="1"/>
    <col min="13560" max="13560" width="4.875" style="360" customWidth="1"/>
    <col min="13561" max="13564" width="5.25" style="360" customWidth="1"/>
    <col min="13565" max="13572" width="5.375" style="360" customWidth="1"/>
    <col min="13573" max="13573" width="5" style="360" customWidth="1"/>
    <col min="13574" max="13576" width="6" style="360" customWidth="1"/>
    <col min="13577" max="13578" width="5.5" style="360" customWidth="1"/>
    <col min="13579" max="13580" width="5.25" style="360" customWidth="1"/>
    <col min="13581" max="13813" width="9" style="360"/>
    <col min="13814" max="13814" width="4.875" style="360" customWidth="1"/>
    <col min="13815" max="13815" width="5.375" style="360" customWidth="1"/>
    <col min="13816" max="13816" width="4.875" style="360" customWidth="1"/>
    <col min="13817" max="13820" width="5.25" style="360" customWidth="1"/>
    <col min="13821" max="13828" width="5.375" style="360" customWidth="1"/>
    <col min="13829" max="13829" width="5" style="360" customWidth="1"/>
    <col min="13830" max="13832" width="6" style="360" customWidth="1"/>
    <col min="13833" max="13834" width="5.5" style="360" customWidth="1"/>
    <col min="13835" max="13836" width="5.25" style="360" customWidth="1"/>
    <col min="13837" max="14069" width="9" style="360"/>
    <col min="14070" max="14070" width="4.875" style="360" customWidth="1"/>
    <col min="14071" max="14071" width="5.375" style="360" customWidth="1"/>
    <col min="14072" max="14072" width="4.875" style="360" customWidth="1"/>
    <col min="14073" max="14076" width="5.25" style="360" customWidth="1"/>
    <col min="14077" max="14084" width="5.375" style="360" customWidth="1"/>
    <col min="14085" max="14085" width="5" style="360" customWidth="1"/>
    <col min="14086" max="14088" width="6" style="360" customWidth="1"/>
    <col min="14089" max="14090" width="5.5" style="360" customWidth="1"/>
    <col min="14091" max="14092" width="5.25" style="360" customWidth="1"/>
    <col min="14093" max="14325" width="9" style="360"/>
    <col min="14326" max="14326" width="4.875" style="360" customWidth="1"/>
    <col min="14327" max="14327" width="5.375" style="360" customWidth="1"/>
    <col min="14328" max="14328" width="4.875" style="360" customWidth="1"/>
    <col min="14329" max="14332" width="5.25" style="360" customWidth="1"/>
    <col min="14333" max="14340" width="5.375" style="360" customWidth="1"/>
    <col min="14341" max="14341" width="5" style="360" customWidth="1"/>
    <col min="14342" max="14344" width="6" style="360" customWidth="1"/>
    <col min="14345" max="14346" width="5.5" style="360" customWidth="1"/>
    <col min="14347" max="14348" width="5.25" style="360" customWidth="1"/>
    <col min="14349" max="14581" width="9" style="360"/>
    <col min="14582" max="14582" width="4.875" style="360" customWidth="1"/>
    <col min="14583" max="14583" width="5.375" style="360" customWidth="1"/>
    <col min="14584" max="14584" width="4.875" style="360" customWidth="1"/>
    <col min="14585" max="14588" width="5.25" style="360" customWidth="1"/>
    <col min="14589" max="14596" width="5.375" style="360" customWidth="1"/>
    <col min="14597" max="14597" width="5" style="360" customWidth="1"/>
    <col min="14598" max="14600" width="6" style="360" customWidth="1"/>
    <col min="14601" max="14602" width="5.5" style="360" customWidth="1"/>
    <col min="14603" max="14604" width="5.25" style="360" customWidth="1"/>
    <col min="14605" max="14837" width="9" style="360"/>
    <col min="14838" max="14838" width="4.875" style="360" customWidth="1"/>
    <col min="14839" max="14839" width="5.375" style="360" customWidth="1"/>
    <col min="14840" max="14840" width="4.875" style="360" customWidth="1"/>
    <col min="14841" max="14844" width="5.25" style="360" customWidth="1"/>
    <col min="14845" max="14852" width="5.375" style="360" customWidth="1"/>
    <col min="14853" max="14853" width="5" style="360" customWidth="1"/>
    <col min="14854" max="14856" width="6" style="360" customWidth="1"/>
    <col min="14857" max="14858" width="5.5" style="360" customWidth="1"/>
    <col min="14859" max="14860" width="5.25" style="360" customWidth="1"/>
    <col min="14861" max="15093" width="9" style="360"/>
    <col min="15094" max="15094" width="4.875" style="360" customWidth="1"/>
    <col min="15095" max="15095" width="5.375" style="360" customWidth="1"/>
    <col min="15096" max="15096" width="4.875" style="360" customWidth="1"/>
    <col min="15097" max="15100" width="5.25" style="360" customWidth="1"/>
    <col min="15101" max="15108" width="5.375" style="360" customWidth="1"/>
    <col min="15109" max="15109" width="5" style="360" customWidth="1"/>
    <col min="15110" max="15112" width="6" style="360" customWidth="1"/>
    <col min="15113" max="15114" width="5.5" style="360" customWidth="1"/>
    <col min="15115" max="15116" width="5.25" style="360" customWidth="1"/>
    <col min="15117" max="15349" width="9" style="360"/>
    <col min="15350" max="15350" width="4.875" style="360" customWidth="1"/>
    <col min="15351" max="15351" width="5.375" style="360" customWidth="1"/>
    <col min="15352" max="15352" width="4.875" style="360" customWidth="1"/>
    <col min="15353" max="15356" width="5.25" style="360" customWidth="1"/>
    <col min="15357" max="15364" width="5.375" style="360" customWidth="1"/>
    <col min="15365" max="15365" width="5" style="360" customWidth="1"/>
    <col min="15366" max="15368" width="6" style="360" customWidth="1"/>
    <col min="15369" max="15370" width="5.5" style="360" customWidth="1"/>
    <col min="15371" max="15372" width="5.25" style="360" customWidth="1"/>
    <col min="15373" max="15605" width="9" style="360"/>
    <col min="15606" max="15606" width="4.875" style="360" customWidth="1"/>
    <col min="15607" max="15607" width="5.375" style="360" customWidth="1"/>
    <col min="15608" max="15608" width="4.875" style="360" customWidth="1"/>
    <col min="15609" max="15612" width="5.25" style="360" customWidth="1"/>
    <col min="15613" max="15620" width="5.375" style="360" customWidth="1"/>
    <col min="15621" max="15621" width="5" style="360" customWidth="1"/>
    <col min="15622" max="15624" width="6" style="360" customWidth="1"/>
    <col min="15625" max="15626" width="5.5" style="360" customWidth="1"/>
    <col min="15627" max="15628" width="5.25" style="360" customWidth="1"/>
    <col min="15629" max="15861" width="9" style="360"/>
    <col min="15862" max="15862" width="4.875" style="360" customWidth="1"/>
    <col min="15863" max="15863" width="5.375" style="360" customWidth="1"/>
    <col min="15864" max="15864" width="4.875" style="360" customWidth="1"/>
    <col min="15865" max="15868" width="5.25" style="360" customWidth="1"/>
    <col min="15869" max="15876" width="5.375" style="360" customWidth="1"/>
    <col min="15877" max="15877" width="5" style="360" customWidth="1"/>
    <col min="15878" max="15880" width="6" style="360" customWidth="1"/>
    <col min="15881" max="15882" width="5.5" style="360" customWidth="1"/>
    <col min="15883" max="15884" width="5.25" style="360" customWidth="1"/>
    <col min="15885" max="16117" width="9" style="360"/>
    <col min="16118" max="16118" width="4.875" style="360" customWidth="1"/>
    <col min="16119" max="16119" width="5.375" style="360" customWidth="1"/>
    <col min="16120" max="16120" width="4.875" style="360" customWidth="1"/>
    <col min="16121" max="16124" width="5.25" style="360" customWidth="1"/>
    <col min="16125" max="16132" width="5.375" style="360" customWidth="1"/>
    <col min="16133" max="16133" width="5" style="360" customWidth="1"/>
    <col min="16134" max="16136" width="6" style="360" customWidth="1"/>
    <col min="16137" max="16138" width="5.5" style="360" customWidth="1"/>
    <col min="16139" max="16140" width="5.25" style="360" customWidth="1"/>
    <col min="16141" max="16384" width="9" style="360"/>
  </cols>
  <sheetData>
    <row r="1" spans="1:27" s="364" customFormat="1" x14ac:dyDescent="0.2">
      <c r="A1" s="658" t="s">
        <v>0</v>
      </c>
      <c r="B1" s="658"/>
      <c r="C1" s="658"/>
      <c r="D1" s="658"/>
      <c r="E1" s="658"/>
      <c r="F1" s="658"/>
      <c r="G1" s="658"/>
      <c r="H1" s="365"/>
      <c r="I1" s="365"/>
      <c r="J1" s="365"/>
      <c r="K1" s="365"/>
      <c r="L1" s="365"/>
      <c r="M1" s="365"/>
      <c r="N1" s="365"/>
      <c r="O1" s="377"/>
    </row>
    <row r="2" spans="1:27" s="364" customFormat="1" x14ac:dyDescent="0.2">
      <c r="A2" s="659" t="s">
        <v>11</v>
      </c>
      <c r="B2" s="659"/>
      <c r="C2" s="659"/>
      <c r="D2" s="659"/>
      <c r="E2" s="659"/>
      <c r="F2" s="659"/>
      <c r="G2" s="376"/>
      <c r="H2" s="368"/>
      <c r="I2" s="368"/>
      <c r="J2" s="368"/>
      <c r="K2" s="368"/>
      <c r="L2" s="368"/>
      <c r="M2" s="365"/>
      <c r="N2" s="365"/>
      <c r="O2" s="369"/>
    </row>
    <row r="3" spans="1:27" s="364" customFormat="1" ht="3.75" customHeight="1" x14ac:dyDescent="0.2">
      <c r="A3" s="365"/>
      <c r="B3" s="370"/>
      <c r="C3" s="370"/>
      <c r="D3" s="370"/>
      <c r="E3" s="370"/>
      <c r="F3" s="370"/>
      <c r="G3" s="370"/>
      <c r="H3" s="365"/>
      <c r="I3" s="365"/>
      <c r="J3" s="365"/>
      <c r="K3" s="365"/>
      <c r="L3" s="365"/>
      <c r="M3" s="365"/>
      <c r="N3" s="365"/>
      <c r="O3" s="365"/>
    </row>
    <row r="4" spans="1:27" s="364" customFormat="1" ht="19.5" customHeight="1" x14ac:dyDescent="0.25">
      <c r="A4" s="575" t="s">
        <v>249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</row>
    <row r="5" spans="1:27" s="364" customFormat="1" ht="15.75" x14ac:dyDescent="0.25">
      <c r="A5" s="575" t="s">
        <v>346</v>
      </c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</row>
    <row r="6" spans="1:27" s="364" customFormat="1" ht="16.5" customHeight="1" thickBot="1" x14ac:dyDescent="0.25">
      <c r="A6" s="661" t="s">
        <v>347</v>
      </c>
      <c r="B6" s="661"/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</row>
    <row r="7" spans="1:27" ht="15.75" customHeight="1" thickTop="1" x14ac:dyDescent="0.2">
      <c r="A7" s="380" t="s">
        <v>17</v>
      </c>
      <c r="B7" s="381"/>
      <c r="C7" s="381" t="s">
        <v>252</v>
      </c>
      <c r="D7" s="690" t="s">
        <v>22</v>
      </c>
      <c r="E7" s="690"/>
      <c r="F7" s="690"/>
      <c r="G7" s="690"/>
      <c r="H7" s="690" t="s">
        <v>90</v>
      </c>
      <c r="I7" s="690"/>
      <c r="J7" s="690"/>
      <c r="K7" s="690"/>
      <c r="L7" s="690" t="s">
        <v>319</v>
      </c>
      <c r="M7" s="690"/>
      <c r="N7" s="690"/>
      <c r="O7" s="393" t="s">
        <v>336</v>
      </c>
    </row>
    <row r="8" spans="1:27" ht="15.75" customHeight="1" x14ac:dyDescent="0.2">
      <c r="A8" s="378" t="s">
        <v>255</v>
      </c>
      <c r="B8" s="379"/>
      <c r="C8" s="379"/>
      <c r="D8" s="388" t="s">
        <v>267</v>
      </c>
      <c r="E8" s="388" t="s">
        <v>256</v>
      </c>
      <c r="F8" s="388" t="s">
        <v>257</v>
      </c>
      <c r="G8" s="388" t="s">
        <v>258</v>
      </c>
      <c r="H8" s="388" t="s">
        <v>337</v>
      </c>
      <c r="I8" s="388" t="s">
        <v>269</v>
      </c>
      <c r="J8" s="388" t="s">
        <v>93</v>
      </c>
      <c r="K8" s="388" t="s">
        <v>109</v>
      </c>
      <c r="L8" s="388" t="s">
        <v>320</v>
      </c>
      <c r="M8" s="388" t="s">
        <v>321</v>
      </c>
      <c r="N8" s="388" t="s">
        <v>338</v>
      </c>
      <c r="O8" s="394" t="s">
        <v>339</v>
      </c>
    </row>
    <row r="9" spans="1:27" ht="15.75" customHeight="1" x14ac:dyDescent="0.2">
      <c r="A9" s="378" t="s">
        <v>270</v>
      </c>
      <c r="B9" s="379"/>
      <c r="C9" s="379"/>
      <c r="D9" s="374">
        <v>1</v>
      </c>
      <c r="E9" s="374">
        <v>2</v>
      </c>
      <c r="F9" s="374">
        <v>3</v>
      </c>
      <c r="G9" s="374">
        <v>4</v>
      </c>
      <c r="H9" s="374">
        <v>5</v>
      </c>
      <c r="I9" s="374">
        <v>6</v>
      </c>
      <c r="J9" s="374">
        <v>7</v>
      </c>
      <c r="K9" s="374">
        <v>8</v>
      </c>
      <c r="L9" s="374">
        <v>9</v>
      </c>
      <c r="M9" s="374">
        <v>10</v>
      </c>
      <c r="N9" s="374">
        <v>11</v>
      </c>
      <c r="O9" s="375">
        <v>12</v>
      </c>
    </row>
    <row r="10" spans="1:27" ht="15.75" customHeight="1" x14ac:dyDescent="0.2">
      <c r="A10" s="490" t="s">
        <v>271</v>
      </c>
      <c r="B10" s="481" t="s">
        <v>272</v>
      </c>
      <c r="C10" s="303" t="s">
        <v>274</v>
      </c>
      <c r="D10" s="693" t="s">
        <v>340</v>
      </c>
      <c r="E10" s="693"/>
      <c r="F10" s="693"/>
      <c r="G10" s="693"/>
      <c r="H10" s="693"/>
      <c r="I10" s="693"/>
      <c r="J10" s="693"/>
      <c r="K10" s="694" t="s">
        <v>348</v>
      </c>
      <c r="L10" s="694"/>
      <c r="M10" s="694"/>
      <c r="N10" s="694"/>
      <c r="O10" s="395"/>
    </row>
    <row r="11" spans="1:27" ht="15.75" customHeight="1" x14ac:dyDescent="0.2">
      <c r="A11" s="490"/>
      <c r="B11" s="481"/>
      <c r="C11" s="303" t="s">
        <v>277</v>
      </c>
      <c r="D11" s="693"/>
      <c r="E11" s="693"/>
      <c r="F11" s="693"/>
      <c r="G11" s="693"/>
      <c r="H11" s="693"/>
      <c r="I11" s="693"/>
      <c r="J11" s="693"/>
      <c r="K11" s="694"/>
      <c r="L11" s="694"/>
      <c r="M11" s="694"/>
      <c r="N11" s="694"/>
      <c r="O11" s="395"/>
    </row>
    <row r="12" spans="1:27" ht="15.75" customHeight="1" x14ac:dyDescent="0.2">
      <c r="A12" s="490"/>
      <c r="B12" s="481" t="s">
        <v>279</v>
      </c>
      <c r="C12" s="303" t="s">
        <v>280</v>
      </c>
      <c r="D12" s="390"/>
      <c r="E12" s="347"/>
      <c r="F12" s="390"/>
      <c r="G12" s="389"/>
      <c r="H12" s="389"/>
      <c r="I12" s="389"/>
      <c r="J12" s="389"/>
      <c r="K12" s="389"/>
      <c r="L12" s="389"/>
      <c r="M12" s="389"/>
      <c r="N12" s="389"/>
      <c r="O12" s="395"/>
    </row>
    <row r="13" spans="1:27" ht="15.75" customHeight="1" x14ac:dyDescent="0.2">
      <c r="A13" s="490"/>
      <c r="B13" s="481"/>
      <c r="C13" s="303" t="s">
        <v>282</v>
      </c>
      <c r="D13" s="390"/>
      <c r="E13" s="390"/>
      <c r="F13" s="390"/>
      <c r="G13" s="389"/>
      <c r="H13" s="389"/>
      <c r="I13" s="389"/>
      <c r="J13" s="389"/>
      <c r="K13" s="389"/>
      <c r="L13" s="389"/>
      <c r="M13" s="389"/>
      <c r="N13" s="389"/>
      <c r="O13" s="395"/>
    </row>
    <row r="14" spans="1:27" ht="15.75" customHeight="1" x14ac:dyDescent="0.2">
      <c r="A14" s="490" t="s">
        <v>284</v>
      </c>
      <c r="B14" s="481" t="s">
        <v>272</v>
      </c>
      <c r="C14" s="303" t="s">
        <v>280</v>
      </c>
      <c r="D14" s="691" t="s">
        <v>341</v>
      </c>
      <c r="E14" s="691"/>
      <c r="F14" s="691"/>
      <c r="G14" s="691"/>
      <c r="H14" s="691"/>
      <c r="I14" s="691"/>
      <c r="J14" s="691"/>
      <c r="K14" s="691"/>
      <c r="L14" s="691"/>
      <c r="M14" s="691"/>
      <c r="N14" s="691"/>
      <c r="O14" s="692"/>
    </row>
    <row r="15" spans="1:27" ht="15.75" customHeight="1" x14ac:dyDescent="0.2">
      <c r="A15" s="490"/>
      <c r="B15" s="481"/>
      <c r="C15" s="303" t="s">
        <v>282</v>
      </c>
      <c r="D15" s="691"/>
      <c r="E15" s="691"/>
      <c r="F15" s="691"/>
      <c r="G15" s="691"/>
      <c r="H15" s="691"/>
      <c r="I15" s="691"/>
      <c r="J15" s="691"/>
      <c r="K15" s="691"/>
      <c r="L15" s="691"/>
      <c r="M15" s="691"/>
      <c r="N15" s="691"/>
      <c r="O15" s="692"/>
    </row>
    <row r="16" spans="1:27" ht="15.75" customHeight="1" x14ac:dyDescent="0.25">
      <c r="A16" s="490"/>
      <c r="B16" s="481" t="s">
        <v>279</v>
      </c>
      <c r="C16" s="303" t="s">
        <v>280</v>
      </c>
      <c r="D16" s="397"/>
      <c r="E16" s="397"/>
      <c r="F16" s="383"/>
      <c r="G16" s="398"/>
      <c r="H16" s="398"/>
      <c r="I16" s="383"/>
      <c r="J16" s="383"/>
      <c r="K16" s="383"/>
      <c r="L16" s="383"/>
      <c r="M16" s="383"/>
      <c r="N16" s="383"/>
      <c r="O16" s="384"/>
    </row>
    <row r="17" spans="1:15" ht="15.75" customHeight="1" x14ac:dyDescent="0.25">
      <c r="A17" s="490"/>
      <c r="B17" s="481"/>
      <c r="C17" s="303" t="s">
        <v>282</v>
      </c>
      <c r="D17" s="397"/>
      <c r="E17" s="397"/>
      <c r="F17" s="383"/>
      <c r="G17" s="398"/>
      <c r="H17" s="398"/>
      <c r="I17" s="383"/>
      <c r="J17" s="383"/>
      <c r="K17" s="383"/>
      <c r="L17" s="383"/>
      <c r="M17" s="383"/>
      <c r="N17" s="383"/>
      <c r="O17" s="384"/>
    </row>
    <row r="18" spans="1:15" ht="15.75" customHeight="1" x14ac:dyDescent="0.25">
      <c r="A18" s="490" t="s">
        <v>288</v>
      </c>
      <c r="B18" s="481" t="s">
        <v>272</v>
      </c>
      <c r="C18" s="303" t="s">
        <v>280</v>
      </c>
      <c r="D18" s="693" t="s">
        <v>345</v>
      </c>
      <c r="E18" s="693"/>
      <c r="F18" s="693"/>
      <c r="G18" s="693"/>
      <c r="H18" s="693"/>
      <c r="I18" s="693"/>
      <c r="J18" s="693"/>
      <c r="K18" s="693"/>
      <c r="L18" s="693"/>
      <c r="M18" s="399"/>
      <c r="N18" s="399"/>
      <c r="O18" s="400"/>
    </row>
    <row r="19" spans="1:15" ht="15.75" customHeight="1" x14ac:dyDescent="0.25">
      <c r="A19" s="490"/>
      <c r="B19" s="481"/>
      <c r="C19" s="303" t="s">
        <v>282</v>
      </c>
      <c r="D19" s="693"/>
      <c r="E19" s="693"/>
      <c r="F19" s="693"/>
      <c r="G19" s="693"/>
      <c r="H19" s="693"/>
      <c r="I19" s="693"/>
      <c r="J19" s="693"/>
      <c r="K19" s="693"/>
      <c r="L19" s="693"/>
      <c r="M19" s="399"/>
      <c r="N19" s="399"/>
      <c r="O19" s="400"/>
    </row>
    <row r="20" spans="1:15" ht="15.75" customHeight="1" x14ac:dyDescent="0.25">
      <c r="A20" s="490"/>
      <c r="B20" s="481" t="s">
        <v>279</v>
      </c>
      <c r="C20" s="303" t="s">
        <v>280</v>
      </c>
      <c r="D20" s="401"/>
      <c r="E20" s="401"/>
      <c r="F20" s="383"/>
      <c r="G20" s="398"/>
      <c r="H20" s="398"/>
      <c r="I20" s="383"/>
      <c r="J20" s="383"/>
      <c r="K20" s="383"/>
      <c r="L20" s="383"/>
      <c r="M20" s="383"/>
      <c r="N20" s="383"/>
      <c r="O20" s="384"/>
    </row>
    <row r="21" spans="1:15" ht="15.75" customHeight="1" x14ac:dyDescent="0.25">
      <c r="A21" s="490"/>
      <c r="B21" s="481"/>
      <c r="C21" s="303" t="s">
        <v>282</v>
      </c>
      <c r="D21" s="385"/>
      <c r="E21" s="385"/>
      <c r="F21" s="383"/>
      <c r="G21" s="398"/>
      <c r="H21" s="398"/>
      <c r="I21" s="383"/>
      <c r="J21" s="383"/>
      <c r="K21" s="383"/>
      <c r="L21" s="383"/>
      <c r="M21" s="383"/>
      <c r="N21" s="383"/>
      <c r="O21" s="384"/>
    </row>
    <row r="22" spans="1:15" ht="15.75" customHeight="1" x14ac:dyDescent="0.2">
      <c r="A22" s="490" t="s">
        <v>293</v>
      </c>
      <c r="B22" s="481" t="s">
        <v>272</v>
      </c>
      <c r="C22" s="303" t="s">
        <v>280</v>
      </c>
      <c r="D22" s="699" t="s">
        <v>352</v>
      </c>
      <c r="E22" s="699"/>
      <c r="F22" s="699"/>
      <c r="G22" s="699"/>
      <c r="H22" s="699"/>
      <c r="I22" s="699"/>
      <c r="J22" s="699"/>
      <c r="K22" s="697" t="s">
        <v>362</v>
      </c>
      <c r="L22" s="697"/>
      <c r="M22" s="697"/>
      <c r="N22" s="697"/>
      <c r="O22" s="700"/>
    </row>
    <row r="23" spans="1:15" ht="15.75" customHeight="1" x14ac:dyDescent="0.2">
      <c r="A23" s="490"/>
      <c r="B23" s="481"/>
      <c r="C23" s="303" t="s">
        <v>282</v>
      </c>
      <c r="D23" s="699"/>
      <c r="E23" s="699"/>
      <c r="F23" s="699"/>
      <c r="G23" s="699"/>
      <c r="H23" s="699"/>
      <c r="I23" s="699"/>
      <c r="J23" s="699"/>
      <c r="K23" s="697"/>
      <c r="L23" s="697"/>
      <c r="M23" s="697"/>
      <c r="N23" s="697"/>
      <c r="O23" s="700"/>
    </row>
    <row r="24" spans="1:15" ht="15.75" customHeight="1" x14ac:dyDescent="0.25">
      <c r="A24" s="490"/>
      <c r="B24" s="481" t="s">
        <v>279</v>
      </c>
      <c r="C24" s="303" t="s">
        <v>280</v>
      </c>
      <c r="D24" s="397"/>
      <c r="E24" s="397"/>
      <c r="F24" s="383"/>
      <c r="G24" s="382"/>
      <c r="H24" s="398"/>
      <c r="I24" s="398"/>
      <c r="J24" s="398"/>
      <c r="K24" s="398"/>
      <c r="L24" s="398"/>
      <c r="M24" s="398"/>
      <c r="N24" s="398"/>
      <c r="O24" s="402"/>
    </row>
    <row r="25" spans="1:15" ht="15.75" customHeight="1" x14ac:dyDescent="0.25">
      <c r="A25" s="490"/>
      <c r="B25" s="481"/>
      <c r="C25" s="303" t="s">
        <v>282</v>
      </c>
      <c r="D25" s="397"/>
      <c r="E25" s="385"/>
      <c r="F25" s="383"/>
      <c r="G25" s="382"/>
      <c r="H25" s="398"/>
      <c r="I25" s="398"/>
      <c r="J25" s="398"/>
      <c r="K25" s="398"/>
      <c r="L25" s="398"/>
      <c r="M25" s="398"/>
      <c r="N25" s="398"/>
      <c r="O25" s="402"/>
    </row>
    <row r="26" spans="1:15" ht="15.75" customHeight="1" x14ac:dyDescent="0.2">
      <c r="A26" s="490" t="s">
        <v>296</v>
      </c>
      <c r="B26" s="481" t="s">
        <v>272</v>
      </c>
      <c r="C26" s="303" t="s">
        <v>280</v>
      </c>
      <c r="D26" s="695" t="s">
        <v>351</v>
      </c>
      <c r="E26" s="695"/>
      <c r="F26" s="695"/>
      <c r="G26" s="695"/>
      <c r="H26" s="695"/>
      <c r="I26" s="695"/>
      <c r="J26" s="695"/>
      <c r="K26" s="695"/>
      <c r="L26" s="695"/>
      <c r="M26" s="695"/>
      <c r="N26" s="695"/>
      <c r="O26" s="696"/>
    </row>
    <row r="27" spans="1:15" ht="15.75" customHeight="1" x14ac:dyDescent="0.2">
      <c r="A27" s="490"/>
      <c r="B27" s="481"/>
      <c r="C27" s="303" t="s">
        <v>282</v>
      </c>
      <c r="D27" s="695"/>
      <c r="E27" s="695"/>
      <c r="F27" s="695"/>
      <c r="G27" s="695"/>
      <c r="H27" s="695"/>
      <c r="I27" s="695"/>
      <c r="J27" s="695"/>
      <c r="K27" s="695"/>
      <c r="L27" s="695"/>
      <c r="M27" s="695"/>
      <c r="N27" s="695"/>
      <c r="O27" s="696"/>
    </row>
    <row r="28" spans="1:15" ht="15.75" customHeight="1" x14ac:dyDescent="0.2">
      <c r="A28" s="490"/>
      <c r="B28" s="481" t="s">
        <v>279</v>
      </c>
      <c r="C28" s="303" t="s">
        <v>280</v>
      </c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4"/>
    </row>
    <row r="29" spans="1:15" ht="15.75" customHeight="1" x14ac:dyDescent="0.2">
      <c r="A29" s="490"/>
      <c r="B29" s="481"/>
      <c r="C29" s="303" t="s">
        <v>282</v>
      </c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4"/>
    </row>
    <row r="30" spans="1:15" ht="15.75" customHeight="1" x14ac:dyDescent="0.2">
      <c r="A30" s="490" t="s">
        <v>299</v>
      </c>
      <c r="B30" s="481" t="s">
        <v>272</v>
      </c>
      <c r="C30" s="303" t="s">
        <v>280</v>
      </c>
      <c r="D30" s="697" t="s">
        <v>361</v>
      </c>
      <c r="E30" s="697"/>
      <c r="F30" s="697"/>
      <c r="G30" s="697"/>
      <c r="H30" s="697"/>
      <c r="I30" s="697"/>
      <c r="J30" s="697"/>
      <c r="K30" s="697"/>
      <c r="L30" s="383"/>
      <c r="M30" s="383"/>
      <c r="N30" s="383"/>
      <c r="O30" s="384"/>
    </row>
    <row r="31" spans="1:15" ht="15.75" customHeight="1" x14ac:dyDescent="0.2">
      <c r="A31" s="490"/>
      <c r="B31" s="481"/>
      <c r="C31" s="303" t="s">
        <v>282</v>
      </c>
      <c r="D31" s="697"/>
      <c r="E31" s="697"/>
      <c r="F31" s="697"/>
      <c r="G31" s="697"/>
      <c r="H31" s="697"/>
      <c r="I31" s="697"/>
      <c r="J31" s="697"/>
      <c r="K31" s="697"/>
      <c r="L31" s="383"/>
      <c r="M31" s="383"/>
      <c r="N31" s="383"/>
      <c r="O31" s="384"/>
    </row>
    <row r="32" spans="1:15" ht="15.75" customHeight="1" x14ac:dyDescent="0.2">
      <c r="A32" s="490"/>
      <c r="B32" s="481" t="s">
        <v>279</v>
      </c>
      <c r="C32" s="303" t="s">
        <v>280</v>
      </c>
      <c r="D32" s="697"/>
      <c r="E32" s="697"/>
      <c r="F32" s="697"/>
      <c r="G32" s="697"/>
      <c r="H32" s="697"/>
      <c r="I32" s="697"/>
      <c r="J32" s="697"/>
      <c r="K32" s="697"/>
      <c r="L32" s="383"/>
      <c r="M32" s="383"/>
      <c r="N32" s="383"/>
      <c r="O32" s="384"/>
    </row>
    <row r="33" spans="1:15" ht="15.75" customHeight="1" thickBot="1" x14ac:dyDescent="0.25">
      <c r="A33" s="491"/>
      <c r="B33" s="502"/>
      <c r="C33" s="329" t="s">
        <v>282</v>
      </c>
      <c r="D33" s="698"/>
      <c r="E33" s="698"/>
      <c r="F33" s="698"/>
      <c r="G33" s="698"/>
      <c r="H33" s="698"/>
      <c r="I33" s="698"/>
      <c r="J33" s="698"/>
      <c r="K33" s="698"/>
      <c r="L33" s="386"/>
      <c r="M33" s="386"/>
      <c r="N33" s="386"/>
      <c r="O33" s="403"/>
    </row>
    <row r="34" spans="1:15" ht="6.75" customHeight="1" thickTop="1" x14ac:dyDescent="0.2">
      <c r="A34" s="361"/>
      <c r="B34" s="361"/>
      <c r="C34" s="361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</row>
    <row r="35" spans="1:15" s="364" customFormat="1" x14ac:dyDescent="0.2">
      <c r="A35" s="363"/>
      <c r="B35" s="363"/>
      <c r="C35" s="363"/>
      <c r="D35" s="363"/>
      <c r="E35" s="363" t="s">
        <v>143</v>
      </c>
      <c r="F35" s="363"/>
      <c r="G35" s="363"/>
      <c r="H35" s="363"/>
      <c r="I35" s="363"/>
      <c r="J35" s="363"/>
      <c r="K35" s="362"/>
      <c r="L35" s="362"/>
      <c r="M35" s="362" t="s">
        <v>11</v>
      </c>
    </row>
    <row r="36" spans="1:15" s="364" customFormat="1" x14ac:dyDescent="0.2">
      <c r="A36" s="363"/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</row>
    <row r="37" spans="1:15" s="364" customFormat="1" x14ac:dyDescent="0.2">
      <c r="A37" s="363"/>
      <c r="B37" s="363"/>
      <c r="C37" s="363"/>
      <c r="D37" s="363"/>
      <c r="E37" s="363"/>
      <c r="F37" s="363"/>
      <c r="G37" s="363"/>
      <c r="H37" s="363"/>
      <c r="I37" s="363"/>
      <c r="J37" s="363"/>
      <c r="K37" s="362"/>
      <c r="L37" s="363"/>
    </row>
    <row r="38" spans="1:15" s="364" customFormat="1" x14ac:dyDescent="0.2">
      <c r="A38" s="363"/>
      <c r="B38" s="363"/>
      <c r="C38" s="363"/>
      <c r="D38" s="363"/>
      <c r="E38" s="363"/>
      <c r="F38" s="363"/>
      <c r="G38" s="363"/>
      <c r="H38" s="363"/>
      <c r="I38" s="363"/>
      <c r="J38" s="363"/>
      <c r="K38" s="362"/>
      <c r="L38" s="362"/>
      <c r="M38" s="362" t="s">
        <v>56</v>
      </c>
    </row>
  </sheetData>
  <mergeCells count="34">
    <mergeCell ref="D18:L19"/>
    <mergeCell ref="D26:O27"/>
    <mergeCell ref="D30:K33"/>
    <mergeCell ref="D22:J23"/>
    <mergeCell ref="K22:O23"/>
    <mergeCell ref="A1:G1"/>
    <mergeCell ref="A2:F2"/>
    <mergeCell ref="A4:O4"/>
    <mergeCell ref="A5:O5"/>
    <mergeCell ref="A6:O6"/>
    <mergeCell ref="B16:B17"/>
    <mergeCell ref="A10:A13"/>
    <mergeCell ref="B10:B11"/>
    <mergeCell ref="B12:B13"/>
    <mergeCell ref="L7:N7"/>
    <mergeCell ref="D7:G7"/>
    <mergeCell ref="H7:K7"/>
    <mergeCell ref="D14:O15"/>
    <mergeCell ref="D10:J11"/>
    <mergeCell ref="K10:N11"/>
    <mergeCell ref="A14:A17"/>
    <mergeCell ref="B14:B15"/>
    <mergeCell ref="A30:A33"/>
    <mergeCell ref="B30:B31"/>
    <mergeCell ref="B32:B33"/>
    <mergeCell ref="A26:A29"/>
    <mergeCell ref="B26:B27"/>
    <mergeCell ref="B28:B29"/>
    <mergeCell ref="A18:A21"/>
    <mergeCell ref="B18:B19"/>
    <mergeCell ref="B20:B21"/>
    <mergeCell ref="A22:A25"/>
    <mergeCell ref="B22:B23"/>
    <mergeCell ref="B24:B25"/>
  </mergeCells>
  <pageMargins left="0.51181102362204722" right="0.31496062992125984" top="0.35433070866141736" bottom="0.15748031496062992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opLeftCell="A19" workbookViewId="0">
      <selection activeCell="X30" sqref="X30:Y33"/>
    </sheetView>
  </sheetViews>
  <sheetFormatPr defaultRowHeight="15.75" x14ac:dyDescent="0.25"/>
  <cols>
    <col min="1" max="1" width="4.875" customWidth="1"/>
    <col min="2" max="2" width="5.375" customWidth="1"/>
    <col min="3" max="3" width="4.875" customWidth="1"/>
    <col min="4" max="4" width="3.5" bestFit="1" customWidth="1"/>
    <col min="5" max="5" width="5" customWidth="1"/>
    <col min="6" max="6" width="5.75" customWidth="1"/>
    <col min="7" max="7" width="5.375" bestFit="1" customWidth="1"/>
    <col min="8" max="8" width="3.5" bestFit="1" customWidth="1"/>
    <col min="9" max="15" width="5.625" customWidth="1"/>
    <col min="16" max="26" width="4.875" customWidth="1"/>
    <col min="254" max="254" width="4.875" customWidth="1"/>
    <col min="255" max="255" width="5.375" customWidth="1"/>
    <col min="256" max="256" width="4.875" customWidth="1"/>
    <col min="257" max="257" width="3.5" bestFit="1" customWidth="1"/>
    <col min="258" max="258" width="5" customWidth="1"/>
    <col min="259" max="259" width="5.75" customWidth="1"/>
    <col min="260" max="260" width="5.375" bestFit="1" customWidth="1"/>
    <col min="261" max="261" width="3.5" bestFit="1" customWidth="1"/>
    <col min="262" max="276" width="5.625" customWidth="1"/>
    <col min="510" max="510" width="4.875" customWidth="1"/>
    <col min="511" max="511" width="5.375" customWidth="1"/>
    <col min="512" max="512" width="4.875" customWidth="1"/>
    <col min="513" max="513" width="3.5" bestFit="1" customWidth="1"/>
    <col min="514" max="514" width="5" customWidth="1"/>
    <col min="515" max="515" width="5.75" customWidth="1"/>
    <col min="516" max="516" width="5.375" bestFit="1" customWidth="1"/>
    <col min="517" max="517" width="3.5" bestFit="1" customWidth="1"/>
    <col min="518" max="532" width="5.625" customWidth="1"/>
    <col min="766" max="766" width="4.875" customWidth="1"/>
    <col min="767" max="767" width="5.375" customWidth="1"/>
    <col min="768" max="768" width="4.875" customWidth="1"/>
    <col min="769" max="769" width="3.5" bestFit="1" customWidth="1"/>
    <col min="770" max="770" width="5" customWidth="1"/>
    <col min="771" max="771" width="5.75" customWidth="1"/>
    <col min="772" max="772" width="5.375" bestFit="1" customWidth="1"/>
    <col min="773" max="773" width="3.5" bestFit="1" customWidth="1"/>
    <col min="774" max="788" width="5.625" customWidth="1"/>
    <col min="1022" max="1022" width="4.875" customWidth="1"/>
    <col min="1023" max="1023" width="5.375" customWidth="1"/>
    <col min="1024" max="1024" width="4.875" customWidth="1"/>
    <col min="1025" max="1025" width="3.5" bestFit="1" customWidth="1"/>
    <col min="1026" max="1026" width="5" customWidth="1"/>
    <col min="1027" max="1027" width="5.75" customWidth="1"/>
    <col min="1028" max="1028" width="5.375" bestFit="1" customWidth="1"/>
    <col min="1029" max="1029" width="3.5" bestFit="1" customWidth="1"/>
    <col min="1030" max="1044" width="5.625" customWidth="1"/>
    <col min="1278" max="1278" width="4.875" customWidth="1"/>
    <col min="1279" max="1279" width="5.375" customWidth="1"/>
    <col min="1280" max="1280" width="4.875" customWidth="1"/>
    <col min="1281" max="1281" width="3.5" bestFit="1" customWidth="1"/>
    <col min="1282" max="1282" width="5" customWidth="1"/>
    <col min="1283" max="1283" width="5.75" customWidth="1"/>
    <col min="1284" max="1284" width="5.375" bestFit="1" customWidth="1"/>
    <col min="1285" max="1285" width="3.5" bestFit="1" customWidth="1"/>
    <col min="1286" max="1300" width="5.625" customWidth="1"/>
    <col min="1534" max="1534" width="4.875" customWidth="1"/>
    <col min="1535" max="1535" width="5.375" customWidth="1"/>
    <col min="1536" max="1536" width="4.875" customWidth="1"/>
    <col min="1537" max="1537" width="3.5" bestFit="1" customWidth="1"/>
    <col min="1538" max="1538" width="5" customWidth="1"/>
    <col min="1539" max="1539" width="5.75" customWidth="1"/>
    <col min="1540" max="1540" width="5.375" bestFit="1" customWidth="1"/>
    <col min="1541" max="1541" width="3.5" bestFit="1" customWidth="1"/>
    <col min="1542" max="1556" width="5.625" customWidth="1"/>
    <col min="1790" max="1790" width="4.875" customWidth="1"/>
    <col min="1791" max="1791" width="5.375" customWidth="1"/>
    <col min="1792" max="1792" width="4.875" customWidth="1"/>
    <col min="1793" max="1793" width="3.5" bestFit="1" customWidth="1"/>
    <col min="1794" max="1794" width="5" customWidth="1"/>
    <col min="1795" max="1795" width="5.75" customWidth="1"/>
    <col min="1796" max="1796" width="5.375" bestFit="1" customWidth="1"/>
    <col min="1797" max="1797" width="3.5" bestFit="1" customWidth="1"/>
    <col min="1798" max="1812" width="5.625" customWidth="1"/>
    <col min="2046" max="2046" width="4.875" customWidth="1"/>
    <col min="2047" max="2047" width="5.375" customWidth="1"/>
    <col min="2048" max="2048" width="4.875" customWidth="1"/>
    <col min="2049" max="2049" width="3.5" bestFit="1" customWidth="1"/>
    <col min="2050" max="2050" width="5" customWidth="1"/>
    <col min="2051" max="2051" width="5.75" customWidth="1"/>
    <col min="2052" max="2052" width="5.375" bestFit="1" customWidth="1"/>
    <col min="2053" max="2053" width="3.5" bestFit="1" customWidth="1"/>
    <col min="2054" max="2068" width="5.625" customWidth="1"/>
    <col min="2302" max="2302" width="4.875" customWidth="1"/>
    <col min="2303" max="2303" width="5.375" customWidth="1"/>
    <col min="2304" max="2304" width="4.875" customWidth="1"/>
    <col min="2305" max="2305" width="3.5" bestFit="1" customWidth="1"/>
    <col min="2306" max="2306" width="5" customWidth="1"/>
    <col min="2307" max="2307" width="5.75" customWidth="1"/>
    <col min="2308" max="2308" width="5.375" bestFit="1" customWidth="1"/>
    <col min="2309" max="2309" width="3.5" bestFit="1" customWidth="1"/>
    <col min="2310" max="2324" width="5.625" customWidth="1"/>
    <col min="2558" max="2558" width="4.875" customWidth="1"/>
    <col min="2559" max="2559" width="5.375" customWidth="1"/>
    <col min="2560" max="2560" width="4.875" customWidth="1"/>
    <col min="2561" max="2561" width="3.5" bestFit="1" customWidth="1"/>
    <col min="2562" max="2562" width="5" customWidth="1"/>
    <col min="2563" max="2563" width="5.75" customWidth="1"/>
    <col min="2564" max="2564" width="5.375" bestFit="1" customWidth="1"/>
    <col min="2565" max="2565" width="3.5" bestFit="1" customWidth="1"/>
    <col min="2566" max="2580" width="5.625" customWidth="1"/>
    <col min="2814" max="2814" width="4.875" customWidth="1"/>
    <col min="2815" max="2815" width="5.375" customWidth="1"/>
    <col min="2816" max="2816" width="4.875" customWidth="1"/>
    <col min="2817" max="2817" width="3.5" bestFit="1" customWidth="1"/>
    <col min="2818" max="2818" width="5" customWidth="1"/>
    <col min="2819" max="2819" width="5.75" customWidth="1"/>
    <col min="2820" max="2820" width="5.375" bestFit="1" customWidth="1"/>
    <col min="2821" max="2821" width="3.5" bestFit="1" customWidth="1"/>
    <col min="2822" max="2836" width="5.625" customWidth="1"/>
    <col min="3070" max="3070" width="4.875" customWidth="1"/>
    <col min="3071" max="3071" width="5.375" customWidth="1"/>
    <col min="3072" max="3072" width="4.875" customWidth="1"/>
    <col min="3073" max="3073" width="3.5" bestFit="1" customWidth="1"/>
    <col min="3074" max="3074" width="5" customWidth="1"/>
    <col min="3075" max="3075" width="5.75" customWidth="1"/>
    <col min="3076" max="3076" width="5.375" bestFit="1" customWidth="1"/>
    <col min="3077" max="3077" width="3.5" bestFit="1" customWidth="1"/>
    <col min="3078" max="3092" width="5.625" customWidth="1"/>
    <col min="3326" max="3326" width="4.875" customWidth="1"/>
    <col min="3327" max="3327" width="5.375" customWidth="1"/>
    <col min="3328" max="3328" width="4.875" customWidth="1"/>
    <col min="3329" max="3329" width="3.5" bestFit="1" customWidth="1"/>
    <col min="3330" max="3330" width="5" customWidth="1"/>
    <col min="3331" max="3331" width="5.75" customWidth="1"/>
    <col min="3332" max="3332" width="5.375" bestFit="1" customWidth="1"/>
    <col min="3333" max="3333" width="3.5" bestFit="1" customWidth="1"/>
    <col min="3334" max="3348" width="5.625" customWidth="1"/>
    <col min="3582" max="3582" width="4.875" customWidth="1"/>
    <col min="3583" max="3583" width="5.375" customWidth="1"/>
    <col min="3584" max="3584" width="4.875" customWidth="1"/>
    <col min="3585" max="3585" width="3.5" bestFit="1" customWidth="1"/>
    <col min="3586" max="3586" width="5" customWidth="1"/>
    <col min="3587" max="3587" width="5.75" customWidth="1"/>
    <col min="3588" max="3588" width="5.375" bestFit="1" customWidth="1"/>
    <col min="3589" max="3589" width="3.5" bestFit="1" customWidth="1"/>
    <col min="3590" max="3604" width="5.625" customWidth="1"/>
    <col min="3838" max="3838" width="4.875" customWidth="1"/>
    <col min="3839" max="3839" width="5.375" customWidth="1"/>
    <col min="3840" max="3840" width="4.875" customWidth="1"/>
    <col min="3841" max="3841" width="3.5" bestFit="1" customWidth="1"/>
    <col min="3842" max="3842" width="5" customWidth="1"/>
    <col min="3843" max="3843" width="5.75" customWidth="1"/>
    <col min="3844" max="3844" width="5.375" bestFit="1" customWidth="1"/>
    <col min="3845" max="3845" width="3.5" bestFit="1" customWidth="1"/>
    <col min="3846" max="3860" width="5.625" customWidth="1"/>
    <col min="4094" max="4094" width="4.875" customWidth="1"/>
    <col min="4095" max="4095" width="5.375" customWidth="1"/>
    <col min="4096" max="4096" width="4.875" customWidth="1"/>
    <col min="4097" max="4097" width="3.5" bestFit="1" customWidth="1"/>
    <col min="4098" max="4098" width="5" customWidth="1"/>
    <col min="4099" max="4099" width="5.75" customWidth="1"/>
    <col min="4100" max="4100" width="5.375" bestFit="1" customWidth="1"/>
    <col min="4101" max="4101" width="3.5" bestFit="1" customWidth="1"/>
    <col min="4102" max="4116" width="5.625" customWidth="1"/>
    <col min="4350" max="4350" width="4.875" customWidth="1"/>
    <col min="4351" max="4351" width="5.375" customWidth="1"/>
    <col min="4352" max="4352" width="4.875" customWidth="1"/>
    <col min="4353" max="4353" width="3.5" bestFit="1" customWidth="1"/>
    <col min="4354" max="4354" width="5" customWidth="1"/>
    <col min="4355" max="4355" width="5.75" customWidth="1"/>
    <col min="4356" max="4356" width="5.375" bestFit="1" customWidth="1"/>
    <col min="4357" max="4357" width="3.5" bestFit="1" customWidth="1"/>
    <col min="4358" max="4372" width="5.625" customWidth="1"/>
    <col min="4606" max="4606" width="4.875" customWidth="1"/>
    <col min="4607" max="4607" width="5.375" customWidth="1"/>
    <col min="4608" max="4608" width="4.875" customWidth="1"/>
    <col min="4609" max="4609" width="3.5" bestFit="1" customWidth="1"/>
    <col min="4610" max="4610" width="5" customWidth="1"/>
    <col min="4611" max="4611" width="5.75" customWidth="1"/>
    <col min="4612" max="4612" width="5.375" bestFit="1" customWidth="1"/>
    <col min="4613" max="4613" width="3.5" bestFit="1" customWidth="1"/>
    <col min="4614" max="4628" width="5.625" customWidth="1"/>
    <col min="4862" max="4862" width="4.875" customWidth="1"/>
    <col min="4863" max="4863" width="5.375" customWidth="1"/>
    <col min="4864" max="4864" width="4.875" customWidth="1"/>
    <col min="4865" max="4865" width="3.5" bestFit="1" customWidth="1"/>
    <col min="4866" max="4866" width="5" customWidth="1"/>
    <col min="4867" max="4867" width="5.75" customWidth="1"/>
    <col min="4868" max="4868" width="5.375" bestFit="1" customWidth="1"/>
    <col min="4869" max="4869" width="3.5" bestFit="1" customWidth="1"/>
    <col min="4870" max="4884" width="5.625" customWidth="1"/>
    <col min="5118" max="5118" width="4.875" customWidth="1"/>
    <col min="5119" max="5119" width="5.375" customWidth="1"/>
    <col min="5120" max="5120" width="4.875" customWidth="1"/>
    <col min="5121" max="5121" width="3.5" bestFit="1" customWidth="1"/>
    <col min="5122" max="5122" width="5" customWidth="1"/>
    <col min="5123" max="5123" width="5.75" customWidth="1"/>
    <col min="5124" max="5124" width="5.375" bestFit="1" customWidth="1"/>
    <col min="5125" max="5125" width="3.5" bestFit="1" customWidth="1"/>
    <col min="5126" max="5140" width="5.625" customWidth="1"/>
    <col min="5374" max="5374" width="4.875" customWidth="1"/>
    <col min="5375" max="5375" width="5.375" customWidth="1"/>
    <col min="5376" max="5376" width="4.875" customWidth="1"/>
    <col min="5377" max="5377" width="3.5" bestFit="1" customWidth="1"/>
    <col min="5378" max="5378" width="5" customWidth="1"/>
    <col min="5379" max="5379" width="5.75" customWidth="1"/>
    <col min="5380" max="5380" width="5.375" bestFit="1" customWidth="1"/>
    <col min="5381" max="5381" width="3.5" bestFit="1" customWidth="1"/>
    <col min="5382" max="5396" width="5.625" customWidth="1"/>
    <col min="5630" max="5630" width="4.875" customWidth="1"/>
    <col min="5631" max="5631" width="5.375" customWidth="1"/>
    <col min="5632" max="5632" width="4.875" customWidth="1"/>
    <col min="5633" max="5633" width="3.5" bestFit="1" customWidth="1"/>
    <col min="5634" max="5634" width="5" customWidth="1"/>
    <col min="5635" max="5635" width="5.75" customWidth="1"/>
    <col min="5636" max="5636" width="5.375" bestFit="1" customWidth="1"/>
    <col min="5637" max="5637" width="3.5" bestFit="1" customWidth="1"/>
    <col min="5638" max="5652" width="5.625" customWidth="1"/>
    <col min="5886" max="5886" width="4.875" customWidth="1"/>
    <col min="5887" max="5887" width="5.375" customWidth="1"/>
    <col min="5888" max="5888" width="4.875" customWidth="1"/>
    <col min="5889" max="5889" width="3.5" bestFit="1" customWidth="1"/>
    <col min="5890" max="5890" width="5" customWidth="1"/>
    <col min="5891" max="5891" width="5.75" customWidth="1"/>
    <col min="5892" max="5892" width="5.375" bestFit="1" customWidth="1"/>
    <col min="5893" max="5893" width="3.5" bestFit="1" customWidth="1"/>
    <col min="5894" max="5908" width="5.625" customWidth="1"/>
    <col min="6142" max="6142" width="4.875" customWidth="1"/>
    <col min="6143" max="6143" width="5.375" customWidth="1"/>
    <col min="6144" max="6144" width="4.875" customWidth="1"/>
    <col min="6145" max="6145" width="3.5" bestFit="1" customWidth="1"/>
    <col min="6146" max="6146" width="5" customWidth="1"/>
    <col min="6147" max="6147" width="5.75" customWidth="1"/>
    <col min="6148" max="6148" width="5.375" bestFit="1" customWidth="1"/>
    <col min="6149" max="6149" width="3.5" bestFit="1" customWidth="1"/>
    <col min="6150" max="6164" width="5.625" customWidth="1"/>
    <col min="6398" max="6398" width="4.875" customWidth="1"/>
    <col min="6399" max="6399" width="5.375" customWidth="1"/>
    <col min="6400" max="6400" width="4.875" customWidth="1"/>
    <col min="6401" max="6401" width="3.5" bestFit="1" customWidth="1"/>
    <col min="6402" max="6402" width="5" customWidth="1"/>
    <col min="6403" max="6403" width="5.75" customWidth="1"/>
    <col min="6404" max="6404" width="5.375" bestFit="1" customWidth="1"/>
    <col min="6405" max="6405" width="3.5" bestFit="1" customWidth="1"/>
    <col min="6406" max="6420" width="5.625" customWidth="1"/>
    <col min="6654" max="6654" width="4.875" customWidth="1"/>
    <col min="6655" max="6655" width="5.375" customWidth="1"/>
    <col min="6656" max="6656" width="4.875" customWidth="1"/>
    <col min="6657" max="6657" width="3.5" bestFit="1" customWidth="1"/>
    <col min="6658" max="6658" width="5" customWidth="1"/>
    <col min="6659" max="6659" width="5.75" customWidth="1"/>
    <col min="6660" max="6660" width="5.375" bestFit="1" customWidth="1"/>
    <col min="6661" max="6661" width="3.5" bestFit="1" customWidth="1"/>
    <col min="6662" max="6676" width="5.625" customWidth="1"/>
    <col min="6910" max="6910" width="4.875" customWidth="1"/>
    <col min="6911" max="6911" width="5.375" customWidth="1"/>
    <col min="6912" max="6912" width="4.875" customWidth="1"/>
    <col min="6913" max="6913" width="3.5" bestFit="1" customWidth="1"/>
    <col min="6914" max="6914" width="5" customWidth="1"/>
    <col min="6915" max="6915" width="5.75" customWidth="1"/>
    <col min="6916" max="6916" width="5.375" bestFit="1" customWidth="1"/>
    <col min="6917" max="6917" width="3.5" bestFit="1" customWidth="1"/>
    <col min="6918" max="6932" width="5.625" customWidth="1"/>
    <col min="7166" max="7166" width="4.875" customWidth="1"/>
    <col min="7167" max="7167" width="5.375" customWidth="1"/>
    <col min="7168" max="7168" width="4.875" customWidth="1"/>
    <col min="7169" max="7169" width="3.5" bestFit="1" customWidth="1"/>
    <col min="7170" max="7170" width="5" customWidth="1"/>
    <col min="7171" max="7171" width="5.75" customWidth="1"/>
    <col min="7172" max="7172" width="5.375" bestFit="1" customWidth="1"/>
    <col min="7173" max="7173" width="3.5" bestFit="1" customWidth="1"/>
    <col min="7174" max="7188" width="5.625" customWidth="1"/>
    <col min="7422" max="7422" width="4.875" customWidth="1"/>
    <col min="7423" max="7423" width="5.375" customWidth="1"/>
    <col min="7424" max="7424" width="4.875" customWidth="1"/>
    <col min="7425" max="7425" width="3.5" bestFit="1" customWidth="1"/>
    <col min="7426" max="7426" width="5" customWidth="1"/>
    <col min="7427" max="7427" width="5.75" customWidth="1"/>
    <col min="7428" max="7428" width="5.375" bestFit="1" customWidth="1"/>
    <col min="7429" max="7429" width="3.5" bestFit="1" customWidth="1"/>
    <col min="7430" max="7444" width="5.625" customWidth="1"/>
    <col min="7678" max="7678" width="4.875" customWidth="1"/>
    <col min="7679" max="7679" width="5.375" customWidth="1"/>
    <col min="7680" max="7680" width="4.875" customWidth="1"/>
    <col min="7681" max="7681" width="3.5" bestFit="1" customWidth="1"/>
    <col min="7682" max="7682" width="5" customWidth="1"/>
    <col min="7683" max="7683" width="5.75" customWidth="1"/>
    <col min="7684" max="7684" width="5.375" bestFit="1" customWidth="1"/>
    <col min="7685" max="7685" width="3.5" bestFit="1" customWidth="1"/>
    <col min="7686" max="7700" width="5.625" customWidth="1"/>
    <col min="7934" max="7934" width="4.875" customWidth="1"/>
    <col min="7935" max="7935" width="5.375" customWidth="1"/>
    <col min="7936" max="7936" width="4.875" customWidth="1"/>
    <col min="7937" max="7937" width="3.5" bestFit="1" customWidth="1"/>
    <col min="7938" max="7938" width="5" customWidth="1"/>
    <col min="7939" max="7939" width="5.75" customWidth="1"/>
    <col min="7940" max="7940" width="5.375" bestFit="1" customWidth="1"/>
    <col min="7941" max="7941" width="3.5" bestFit="1" customWidth="1"/>
    <col min="7942" max="7956" width="5.625" customWidth="1"/>
    <col min="8190" max="8190" width="4.875" customWidth="1"/>
    <col min="8191" max="8191" width="5.375" customWidth="1"/>
    <col min="8192" max="8192" width="4.875" customWidth="1"/>
    <col min="8193" max="8193" width="3.5" bestFit="1" customWidth="1"/>
    <col min="8194" max="8194" width="5" customWidth="1"/>
    <col min="8195" max="8195" width="5.75" customWidth="1"/>
    <col min="8196" max="8196" width="5.375" bestFit="1" customWidth="1"/>
    <col min="8197" max="8197" width="3.5" bestFit="1" customWidth="1"/>
    <col min="8198" max="8212" width="5.625" customWidth="1"/>
    <col min="8446" max="8446" width="4.875" customWidth="1"/>
    <col min="8447" max="8447" width="5.375" customWidth="1"/>
    <col min="8448" max="8448" width="4.875" customWidth="1"/>
    <col min="8449" max="8449" width="3.5" bestFit="1" customWidth="1"/>
    <col min="8450" max="8450" width="5" customWidth="1"/>
    <col min="8451" max="8451" width="5.75" customWidth="1"/>
    <col min="8452" max="8452" width="5.375" bestFit="1" customWidth="1"/>
    <col min="8453" max="8453" width="3.5" bestFit="1" customWidth="1"/>
    <col min="8454" max="8468" width="5.625" customWidth="1"/>
    <col min="8702" max="8702" width="4.875" customWidth="1"/>
    <col min="8703" max="8703" width="5.375" customWidth="1"/>
    <col min="8704" max="8704" width="4.875" customWidth="1"/>
    <col min="8705" max="8705" width="3.5" bestFit="1" customWidth="1"/>
    <col min="8706" max="8706" width="5" customWidth="1"/>
    <col min="8707" max="8707" width="5.75" customWidth="1"/>
    <col min="8708" max="8708" width="5.375" bestFit="1" customWidth="1"/>
    <col min="8709" max="8709" width="3.5" bestFit="1" customWidth="1"/>
    <col min="8710" max="8724" width="5.625" customWidth="1"/>
    <col min="8958" max="8958" width="4.875" customWidth="1"/>
    <col min="8959" max="8959" width="5.375" customWidth="1"/>
    <col min="8960" max="8960" width="4.875" customWidth="1"/>
    <col min="8961" max="8961" width="3.5" bestFit="1" customWidth="1"/>
    <col min="8962" max="8962" width="5" customWidth="1"/>
    <col min="8963" max="8963" width="5.75" customWidth="1"/>
    <col min="8964" max="8964" width="5.375" bestFit="1" customWidth="1"/>
    <col min="8965" max="8965" width="3.5" bestFit="1" customWidth="1"/>
    <col min="8966" max="8980" width="5.625" customWidth="1"/>
    <col min="9214" max="9214" width="4.875" customWidth="1"/>
    <col min="9215" max="9215" width="5.375" customWidth="1"/>
    <col min="9216" max="9216" width="4.875" customWidth="1"/>
    <col min="9217" max="9217" width="3.5" bestFit="1" customWidth="1"/>
    <col min="9218" max="9218" width="5" customWidth="1"/>
    <col min="9219" max="9219" width="5.75" customWidth="1"/>
    <col min="9220" max="9220" width="5.375" bestFit="1" customWidth="1"/>
    <col min="9221" max="9221" width="3.5" bestFit="1" customWidth="1"/>
    <col min="9222" max="9236" width="5.625" customWidth="1"/>
    <col min="9470" max="9470" width="4.875" customWidth="1"/>
    <col min="9471" max="9471" width="5.375" customWidth="1"/>
    <col min="9472" max="9472" width="4.875" customWidth="1"/>
    <col min="9473" max="9473" width="3.5" bestFit="1" customWidth="1"/>
    <col min="9474" max="9474" width="5" customWidth="1"/>
    <col min="9475" max="9475" width="5.75" customWidth="1"/>
    <col min="9476" max="9476" width="5.375" bestFit="1" customWidth="1"/>
    <col min="9477" max="9477" width="3.5" bestFit="1" customWidth="1"/>
    <col min="9478" max="9492" width="5.625" customWidth="1"/>
    <col min="9726" max="9726" width="4.875" customWidth="1"/>
    <col min="9727" max="9727" width="5.375" customWidth="1"/>
    <col min="9728" max="9728" width="4.875" customWidth="1"/>
    <col min="9729" max="9729" width="3.5" bestFit="1" customWidth="1"/>
    <col min="9730" max="9730" width="5" customWidth="1"/>
    <col min="9731" max="9731" width="5.75" customWidth="1"/>
    <col min="9732" max="9732" width="5.375" bestFit="1" customWidth="1"/>
    <col min="9733" max="9733" width="3.5" bestFit="1" customWidth="1"/>
    <col min="9734" max="9748" width="5.625" customWidth="1"/>
    <col min="9982" max="9982" width="4.875" customWidth="1"/>
    <col min="9983" max="9983" width="5.375" customWidth="1"/>
    <col min="9984" max="9984" width="4.875" customWidth="1"/>
    <col min="9985" max="9985" width="3.5" bestFit="1" customWidth="1"/>
    <col min="9986" max="9986" width="5" customWidth="1"/>
    <col min="9987" max="9987" width="5.75" customWidth="1"/>
    <col min="9988" max="9988" width="5.375" bestFit="1" customWidth="1"/>
    <col min="9989" max="9989" width="3.5" bestFit="1" customWidth="1"/>
    <col min="9990" max="10004" width="5.625" customWidth="1"/>
    <col min="10238" max="10238" width="4.875" customWidth="1"/>
    <col min="10239" max="10239" width="5.375" customWidth="1"/>
    <col min="10240" max="10240" width="4.875" customWidth="1"/>
    <col min="10241" max="10241" width="3.5" bestFit="1" customWidth="1"/>
    <col min="10242" max="10242" width="5" customWidth="1"/>
    <col min="10243" max="10243" width="5.75" customWidth="1"/>
    <col min="10244" max="10244" width="5.375" bestFit="1" customWidth="1"/>
    <col min="10245" max="10245" width="3.5" bestFit="1" customWidth="1"/>
    <col min="10246" max="10260" width="5.625" customWidth="1"/>
    <col min="10494" max="10494" width="4.875" customWidth="1"/>
    <col min="10495" max="10495" width="5.375" customWidth="1"/>
    <col min="10496" max="10496" width="4.875" customWidth="1"/>
    <col min="10497" max="10497" width="3.5" bestFit="1" customWidth="1"/>
    <col min="10498" max="10498" width="5" customWidth="1"/>
    <col min="10499" max="10499" width="5.75" customWidth="1"/>
    <col min="10500" max="10500" width="5.375" bestFit="1" customWidth="1"/>
    <col min="10501" max="10501" width="3.5" bestFit="1" customWidth="1"/>
    <col min="10502" max="10516" width="5.625" customWidth="1"/>
    <col min="10750" max="10750" width="4.875" customWidth="1"/>
    <col min="10751" max="10751" width="5.375" customWidth="1"/>
    <col min="10752" max="10752" width="4.875" customWidth="1"/>
    <col min="10753" max="10753" width="3.5" bestFit="1" customWidth="1"/>
    <col min="10754" max="10754" width="5" customWidth="1"/>
    <col min="10755" max="10755" width="5.75" customWidth="1"/>
    <col min="10756" max="10756" width="5.375" bestFit="1" customWidth="1"/>
    <col min="10757" max="10757" width="3.5" bestFit="1" customWidth="1"/>
    <col min="10758" max="10772" width="5.625" customWidth="1"/>
    <col min="11006" max="11006" width="4.875" customWidth="1"/>
    <col min="11007" max="11007" width="5.375" customWidth="1"/>
    <col min="11008" max="11008" width="4.875" customWidth="1"/>
    <col min="11009" max="11009" width="3.5" bestFit="1" customWidth="1"/>
    <col min="11010" max="11010" width="5" customWidth="1"/>
    <col min="11011" max="11011" width="5.75" customWidth="1"/>
    <col min="11012" max="11012" width="5.375" bestFit="1" customWidth="1"/>
    <col min="11013" max="11013" width="3.5" bestFit="1" customWidth="1"/>
    <col min="11014" max="11028" width="5.625" customWidth="1"/>
    <col min="11262" max="11262" width="4.875" customWidth="1"/>
    <col min="11263" max="11263" width="5.375" customWidth="1"/>
    <col min="11264" max="11264" width="4.875" customWidth="1"/>
    <col min="11265" max="11265" width="3.5" bestFit="1" customWidth="1"/>
    <col min="11266" max="11266" width="5" customWidth="1"/>
    <col min="11267" max="11267" width="5.75" customWidth="1"/>
    <col min="11268" max="11268" width="5.375" bestFit="1" customWidth="1"/>
    <col min="11269" max="11269" width="3.5" bestFit="1" customWidth="1"/>
    <col min="11270" max="11284" width="5.625" customWidth="1"/>
    <col min="11518" max="11518" width="4.875" customWidth="1"/>
    <col min="11519" max="11519" width="5.375" customWidth="1"/>
    <col min="11520" max="11520" width="4.875" customWidth="1"/>
    <col min="11521" max="11521" width="3.5" bestFit="1" customWidth="1"/>
    <col min="11522" max="11522" width="5" customWidth="1"/>
    <col min="11523" max="11523" width="5.75" customWidth="1"/>
    <col min="11524" max="11524" width="5.375" bestFit="1" customWidth="1"/>
    <col min="11525" max="11525" width="3.5" bestFit="1" customWidth="1"/>
    <col min="11526" max="11540" width="5.625" customWidth="1"/>
    <col min="11774" max="11774" width="4.875" customWidth="1"/>
    <col min="11775" max="11775" width="5.375" customWidth="1"/>
    <col min="11776" max="11776" width="4.875" customWidth="1"/>
    <col min="11777" max="11777" width="3.5" bestFit="1" customWidth="1"/>
    <col min="11778" max="11778" width="5" customWidth="1"/>
    <col min="11779" max="11779" width="5.75" customWidth="1"/>
    <col min="11780" max="11780" width="5.375" bestFit="1" customWidth="1"/>
    <col min="11781" max="11781" width="3.5" bestFit="1" customWidth="1"/>
    <col min="11782" max="11796" width="5.625" customWidth="1"/>
    <col min="12030" max="12030" width="4.875" customWidth="1"/>
    <col min="12031" max="12031" width="5.375" customWidth="1"/>
    <col min="12032" max="12032" width="4.875" customWidth="1"/>
    <col min="12033" max="12033" width="3.5" bestFit="1" customWidth="1"/>
    <col min="12034" max="12034" width="5" customWidth="1"/>
    <col min="12035" max="12035" width="5.75" customWidth="1"/>
    <col min="12036" max="12036" width="5.375" bestFit="1" customWidth="1"/>
    <col min="12037" max="12037" width="3.5" bestFit="1" customWidth="1"/>
    <col min="12038" max="12052" width="5.625" customWidth="1"/>
    <col min="12286" max="12286" width="4.875" customWidth="1"/>
    <col min="12287" max="12287" width="5.375" customWidth="1"/>
    <col min="12288" max="12288" width="4.875" customWidth="1"/>
    <col min="12289" max="12289" width="3.5" bestFit="1" customWidth="1"/>
    <col min="12290" max="12290" width="5" customWidth="1"/>
    <col min="12291" max="12291" width="5.75" customWidth="1"/>
    <col min="12292" max="12292" width="5.375" bestFit="1" customWidth="1"/>
    <col min="12293" max="12293" width="3.5" bestFit="1" customWidth="1"/>
    <col min="12294" max="12308" width="5.625" customWidth="1"/>
    <col min="12542" max="12542" width="4.875" customWidth="1"/>
    <col min="12543" max="12543" width="5.375" customWidth="1"/>
    <col min="12544" max="12544" width="4.875" customWidth="1"/>
    <col min="12545" max="12545" width="3.5" bestFit="1" customWidth="1"/>
    <col min="12546" max="12546" width="5" customWidth="1"/>
    <col min="12547" max="12547" width="5.75" customWidth="1"/>
    <col min="12548" max="12548" width="5.375" bestFit="1" customWidth="1"/>
    <col min="12549" max="12549" width="3.5" bestFit="1" customWidth="1"/>
    <col min="12550" max="12564" width="5.625" customWidth="1"/>
    <col min="12798" max="12798" width="4.875" customWidth="1"/>
    <col min="12799" max="12799" width="5.375" customWidth="1"/>
    <col min="12800" max="12800" width="4.875" customWidth="1"/>
    <col min="12801" max="12801" width="3.5" bestFit="1" customWidth="1"/>
    <col min="12802" max="12802" width="5" customWidth="1"/>
    <col min="12803" max="12803" width="5.75" customWidth="1"/>
    <col min="12804" max="12804" width="5.375" bestFit="1" customWidth="1"/>
    <col min="12805" max="12805" width="3.5" bestFit="1" customWidth="1"/>
    <col min="12806" max="12820" width="5.625" customWidth="1"/>
    <col min="13054" max="13054" width="4.875" customWidth="1"/>
    <col min="13055" max="13055" width="5.375" customWidth="1"/>
    <col min="13056" max="13056" width="4.875" customWidth="1"/>
    <col min="13057" max="13057" width="3.5" bestFit="1" customWidth="1"/>
    <col min="13058" max="13058" width="5" customWidth="1"/>
    <col min="13059" max="13059" width="5.75" customWidth="1"/>
    <col min="13060" max="13060" width="5.375" bestFit="1" customWidth="1"/>
    <col min="13061" max="13061" width="3.5" bestFit="1" customWidth="1"/>
    <col min="13062" max="13076" width="5.625" customWidth="1"/>
    <col min="13310" max="13310" width="4.875" customWidth="1"/>
    <col min="13311" max="13311" width="5.375" customWidth="1"/>
    <col min="13312" max="13312" width="4.875" customWidth="1"/>
    <col min="13313" max="13313" width="3.5" bestFit="1" customWidth="1"/>
    <col min="13314" max="13314" width="5" customWidth="1"/>
    <col min="13315" max="13315" width="5.75" customWidth="1"/>
    <col min="13316" max="13316" width="5.375" bestFit="1" customWidth="1"/>
    <col min="13317" max="13317" width="3.5" bestFit="1" customWidth="1"/>
    <col min="13318" max="13332" width="5.625" customWidth="1"/>
    <col min="13566" max="13566" width="4.875" customWidth="1"/>
    <col min="13567" max="13567" width="5.375" customWidth="1"/>
    <col min="13568" max="13568" width="4.875" customWidth="1"/>
    <col min="13569" max="13569" width="3.5" bestFit="1" customWidth="1"/>
    <col min="13570" max="13570" width="5" customWidth="1"/>
    <col min="13571" max="13571" width="5.75" customWidth="1"/>
    <col min="13572" max="13572" width="5.375" bestFit="1" customWidth="1"/>
    <col min="13573" max="13573" width="3.5" bestFit="1" customWidth="1"/>
    <col min="13574" max="13588" width="5.625" customWidth="1"/>
    <col min="13822" max="13822" width="4.875" customWidth="1"/>
    <col min="13823" max="13823" width="5.375" customWidth="1"/>
    <col min="13824" max="13824" width="4.875" customWidth="1"/>
    <col min="13825" max="13825" width="3.5" bestFit="1" customWidth="1"/>
    <col min="13826" max="13826" width="5" customWidth="1"/>
    <col min="13827" max="13827" width="5.75" customWidth="1"/>
    <col min="13828" max="13828" width="5.375" bestFit="1" customWidth="1"/>
    <col min="13829" max="13829" width="3.5" bestFit="1" customWidth="1"/>
    <col min="13830" max="13844" width="5.625" customWidth="1"/>
    <col min="14078" max="14078" width="4.875" customWidth="1"/>
    <col min="14079" max="14079" width="5.375" customWidth="1"/>
    <col min="14080" max="14080" width="4.875" customWidth="1"/>
    <col min="14081" max="14081" width="3.5" bestFit="1" customWidth="1"/>
    <col min="14082" max="14082" width="5" customWidth="1"/>
    <col min="14083" max="14083" width="5.75" customWidth="1"/>
    <col min="14084" max="14084" width="5.375" bestFit="1" customWidth="1"/>
    <col min="14085" max="14085" width="3.5" bestFit="1" customWidth="1"/>
    <col min="14086" max="14100" width="5.625" customWidth="1"/>
    <col min="14334" max="14334" width="4.875" customWidth="1"/>
    <col min="14335" max="14335" width="5.375" customWidth="1"/>
    <col min="14336" max="14336" width="4.875" customWidth="1"/>
    <col min="14337" max="14337" width="3.5" bestFit="1" customWidth="1"/>
    <col min="14338" max="14338" width="5" customWidth="1"/>
    <col min="14339" max="14339" width="5.75" customWidth="1"/>
    <col min="14340" max="14340" width="5.375" bestFit="1" customWidth="1"/>
    <col min="14341" max="14341" width="3.5" bestFit="1" customWidth="1"/>
    <col min="14342" max="14356" width="5.625" customWidth="1"/>
    <col min="14590" max="14590" width="4.875" customWidth="1"/>
    <col min="14591" max="14591" width="5.375" customWidth="1"/>
    <col min="14592" max="14592" width="4.875" customWidth="1"/>
    <col min="14593" max="14593" width="3.5" bestFit="1" customWidth="1"/>
    <col min="14594" max="14594" width="5" customWidth="1"/>
    <col min="14595" max="14595" width="5.75" customWidth="1"/>
    <col min="14596" max="14596" width="5.375" bestFit="1" customWidth="1"/>
    <col min="14597" max="14597" width="3.5" bestFit="1" customWidth="1"/>
    <col min="14598" max="14612" width="5.625" customWidth="1"/>
    <col min="14846" max="14846" width="4.875" customWidth="1"/>
    <col min="14847" max="14847" width="5.375" customWidth="1"/>
    <col min="14848" max="14848" width="4.875" customWidth="1"/>
    <col min="14849" max="14849" width="3.5" bestFit="1" customWidth="1"/>
    <col min="14850" max="14850" width="5" customWidth="1"/>
    <col min="14851" max="14851" width="5.75" customWidth="1"/>
    <col min="14852" max="14852" width="5.375" bestFit="1" customWidth="1"/>
    <col min="14853" max="14853" width="3.5" bestFit="1" customWidth="1"/>
    <col min="14854" max="14868" width="5.625" customWidth="1"/>
    <col min="15102" max="15102" width="4.875" customWidth="1"/>
    <col min="15103" max="15103" width="5.375" customWidth="1"/>
    <col min="15104" max="15104" width="4.875" customWidth="1"/>
    <col min="15105" max="15105" width="3.5" bestFit="1" customWidth="1"/>
    <col min="15106" max="15106" width="5" customWidth="1"/>
    <col min="15107" max="15107" width="5.75" customWidth="1"/>
    <col min="15108" max="15108" width="5.375" bestFit="1" customWidth="1"/>
    <col min="15109" max="15109" width="3.5" bestFit="1" customWidth="1"/>
    <col min="15110" max="15124" width="5.625" customWidth="1"/>
    <col min="15358" max="15358" width="4.875" customWidth="1"/>
    <col min="15359" max="15359" width="5.375" customWidth="1"/>
    <col min="15360" max="15360" width="4.875" customWidth="1"/>
    <col min="15361" max="15361" width="3.5" bestFit="1" customWidth="1"/>
    <col min="15362" max="15362" width="5" customWidth="1"/>
    <col min="15363" max="15363" width="5.75" customWidth="1"/>
    <col min="15364" max="15364" width="5.375" bestFit="1" customWidth="1"/>
    <col min="15365" max="15365" width="3.5" bestFit="1" customWidth="1"/>
    <col min="15366" max="15380" width="5.625" customWidth="1"/>
    <col min="15614" max="15614" width="4.875" customWidth="1"/>
    <col min="15615" max="15615" width="5.375" customWidth="1"/>
    <col min="15616" max="15616" width="4.875" customWidth="1"/>
    <col min="15617" max="15617" width="3.5" bestFit="1" customWidth="1"/>
    <col min="15618" max="15618" width="5" customWidth="1"/>
    <col min="15619" max="15619" width="5.75" customWidth="1"/>
    <col min="15620" max="15620" width="5.375" bestFit="1" customWidth="1"/>
    <col min="15621" max="15621" width="3.5" bestFit="1" customWidth="1"/>
    <col min="15622" max="15636" width="5.625" customWidth="1"/>
    <col min="15870" max="15870" width="4.875" customWidth="1"/>
    <col min="15871" max="15871" width="5.375" customWidth="1"/>
    <col min="15872" max="15872" width="4.875" customWidth="1"/>
    <col min="15873" max="15873" width="3.5" bestFit="1" customWidth="1"/>
    <col min="15874" max="15874" width="5" customWidth="1"/>
    <col min="15875" max="15875" width="5.75" customWidth="1"/>
    <col min="15876" max="15876" width="5.375" bestFit="1" customWidth="1"/>
    <col min="15877" max="15877" width="3.5" bestFit="1" customWidth="1"/>
    <col min="15878" max="15892" width="5.625" customWidth="1"/>
    <col min="16126" max="16126" width="4.875" customWidth="1"/>
    <col min="16127" max="16127" width="5.375" customWidth="1"/>
    <col min="16128" max="16128" width="4.875" customWidth="1"/>
    <col min="16129" max="16129" width="3.5" bestFit="1" customWidth="1"/>
    <col min="16130" max="16130" width="5" customWidth="1"/>
    <col min="16131" max="16131" width="5.75" customWidth="1"/>
    <col min="16132" max="16132" width="5.375" bestFit="1" customWidth="1"/>
    <col min="16133" max="16133" width="3.5" bestFit="1" customWidth="1"/>
    <col min="16134" max="16148" width="5.625" customWidth="1"/>
  </cols>
  <sheetData>
    <row r="1" spans="1:36" x14ac:dyDescent="0.2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575"/>
      <c r="P1" s="575"/>
      <c r="Q1" s="575"/>
      <c r="R1" s="575"/>
      <c r="S1" s="575"/>
      <c r="T1" s="575"/>
      <c r="U1" s="575"/>
      <c r="V1" s="575"/>
    </row>
    <row r="2" spans="1:36" x14ac:dyDescent="0.25">
      <c r="A2" s="590" t="s">
        <v>11</v>
      </c>
      <c r="B2" s="590"/>
      <c r="C2" s="590"/>
      <c r="D2" s="590"/>
      <c r="E2" s="590"/>
      <c r="F2" s="590"/>
      <c r="G2" s="590"/>
      <c r="H2" s="287"/>
      <c r="I2" s="287"/>
      <c r="J2" s="287"/>
      <c r="K2" s="287"/>
      <c r="L2" s="287"/>
      <c r="M2" s="286"/>
      <c r="N2" s="286"/>
      <c r="O2" s="591"/>
      <c r="P2" s="591"/>
      <c r="Q2" s="591"/>
      <c r="R2" s="591"/>
      <c r="S2" s="591"/>
      <c r="T2" s="591"/>
      <c r="U2" s="591"/>
      <c r="V2" s="591"/>
    </row>
    <row r="3" spans="1:36" ht="3.75" customHeight="1" x14ac:dyDescent="0.25">
      <c r="A3" s="286"/>
      <c r="B3" s="288"/>
      <c r="C3" s="288"/>
      <c r="D3" s="288"/>
      <c r="E3" s="288"/>
      <c r="F3" s="288"/>
      <c r="G3" s="288"/>
      <c r="H3" s="286"/>
      <c r="I3" s="286"/>
      <c r="J3" s="286"/>
      <c r="K3" s="286"/>
      <c r="L3" s="286"/>
      <c r="M3" s="286"/>
      <c r="N3" s="286"/>
      <c r="O3" s="286"/>
      <c r="P3" s="289"/>
      <c r="Q3" s="286"/>
      <c r="R3" s="286"/>
      <c r="S3" s="286"/>
      <c r="T3" s="286"/>
      <c r="U3" s="286"/>
      <c r="V3" s="286"/>
    </row>
    <row r="4" spans="1:36" x14ac:dyDescent="0.25">
      <c r="A4" s="575" t="s">
        <v>249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</row>
    <row r="5" spans="1:36" x14ac:dyDescent="0.25">
      <c r="A5" s="575" t="s">
        <v>329</v>
      </c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5"/>
      <c r="AA5" s="288"/>
      <c r="AB5" s="288"/>
      <c r="AC5" s="288"/>
      <c r="AD5" s="288"/>
      <c r="AE5" s="288"/>
      <c r="AF5" s="288"/>
      <c r="AG5" s="288"/>
      <c r="AH5" s="288"/>
      <c r="AI5" s="288"/>
      <c r="AJ5" s="288"/>
    </row>
    <row r="6" spans="1:36" ht="16.5" thickBot="1" x14ac:dyDescent="0.3">
      <c r="A6" s="642" t="s">
        <v>358</v>
      </c>
      <c r="B6" s="642"/>
      <c r="C6" s="642"/>
      <c r="D6" s="642"/>
      <c r="E6" s="642"/>
      <c r="F6" s="642"/>
      <c r="G6" s="642"/>
      <c r="H6" s="642"/>
      <c r="I6" s="642"/>
      <c r="J6" s="642"/>
      <c r="K6" s="642"/>
      <c r="L6" s="642"/>
      <c r="M6" s="642"/>
      <c r="N6" s="642"/>
      <c r="O6" s="642"/>
      <c r="P6" s="642"/>
      <c r="Q6" s="642"/>
      <c r="R6" s="642"/>
      <c r="S6" s="642"/>
      <c r="T6" s="642"/>
      <c r="U6" s="642"/>
      <c r="V6" s="642"/>
      <c r="W6" s="642"/>
      <c r="X6" s="642"/>
      <c r="Y6" s="642"/>
      <c r="Z6" s="642"/>
    </row>
    <row r="7" spans="1:36" ht="16.5" thickTop="1" x14ac:dyDescent="0.25">
      <c r="A7" s="617" t="s">
        <v>17</v>
      </c>
      <c r="B7" s="578"/>
      <c r="C7" s="578" t="s">
        <v>252</v>
      </c>
      <c r="D7" s="584" t="s">
        <v>253</v>
      </c>
      <c r="E7" s="584"/>
      <c r="F7" s="584"/>
      <c r="G7" s="584" t="s">
        <v>20</v>
      </c>
      <c r="H7" s="584"/>
      <c r="I7" s="584"/>
      <c r="J7" s="584"/>
      <c r="K7" s="584" t="s">
        <v>21</v>
      </c>
      <c r="L7" s="584"/>
      <c r="M7" s="584"/>
      <c r="N7" s="584"/>
      <c r="O7" s="584"/>
      <c r="P7" s="584" t="s">
        <v>22</v>
      </c>
      <c r="Q7" s="584"/>
      <c r="R7" s="584"/>
      <c r="S7" s="584"/>
      <c r="T7" s="584" t="s">
        <v>254</v>
      </c>
      <c r="U7" s="584"/>
      <c r="V7" s="584"/>
      <c r="W7" s="584"/>
      <c r="X7" s="584" t="s">
        <v>319</v>
      </c>
      <c r="Y7" s="584"/>
      <c r="Z7" s="636"/>
    </row>
    <row r="8" spans="1:36" ht="21" x14ac:dyDescent="0.25">
      <c r="A8" s="586" t="s">
        <v>255</v>
      </c>
      <c r="B8" s="579"/>
      <c r="C8" s="579"/>
      <c r="D8" s="293" t="s">
        <v>256</v>
      </c>
      <c r="E8" s="294" t="s">
        <v>257</v>
      </c>
      <c r="F8" s="294" t="s">
        <v>258</v>
      </c>
      <c r="G8" s="294" t="s">
        <v>259</v>
      </c>
      <c r="H8" s="294" t="s">
        <v>260</v>
      </c>
      <c r="I8" s="294" t="s">
        <v>261</v>
      </c>
      <c r="J8" s="294" t="s">
        <v>262</v>
      </c>
      <c r="K8" s="294" t="s">
        <v>263</v>
      </c>
      <c r="L8" s="295" t="s">
        <v>264</v>
      </c>
      <c r="M8" s="293" t="s">
        <v>265</v>
      </c>
      <c r="N8" s="295" t="s">
        <v>266</v>
      </c>
      <c r="O8" s="294" t="s">
        <v>43</v>
      </c>
      <c r="P8" s="296" t="s">
        <v>267</v>
      </c>
      <c r="Q8" s="296" t="s">
        <v>256</v>
      </c>
      <c r="R8" s="296" t="s">
        <v>257</v>
      </c>
      <c r="S8" s="296" t="s">
        <v>258</v>
      </c>
      <c r="T8" s="296" t="s">
        <v>268</v>
      </c>
      <c r="U8" s="296" t="s">
        <v>269</v>
      </c>
      <c r="V8" s="296" t="s">
        <v>315</v>
      </c>
      <c r="W8" s="296" t="s">
        <v>316</v>
      </c>
      <c r="X8" s="358" t="s">
        <v>320</v>
      </c>
      <c r="Y8" s="358" t="s">
        <v>321</v>
      </c>
      <c r="Z8" s="359" t="s">
        <v>322</v>
      </c>
    </row>
    <row r="9" spans="1:36" x14ac:dyDescent="0.25">
      <c r="A9" s="586" t="s">
        <v>270</v>
      </c>
      <c r="B9" s="579"/>
      <c r="C9" s="579"/>
      <c r="D9" s="334">
        <v>1</v>
      </c>
      <c r="E9" s="334">
        <v>2</v>
      </c>
      <c r="F9" s="334">
        <v>3</v>
      </c>
      <c r="G9" s="334">
        <v>4</v>
      </c>
      <c r="H9" s="334">
        <v>5</v>
      </c>
      <c r="I9" s="334">
        <v>6</v>
      </c>
      <c r="J9" s="334">
        <v>7</v>
      </c>
      <c r="K9" s="334">
        <v>8</v>
      </c>
      <c r="L9" s="334">
        <v>9</v>
      </c>
      <c r="M9" s="334">
        <v>10</v>
      </c>
      <c r="N9" s="334">
        <v>11</v>
      </c>
      <c r="O9" s="334">
        <v>12</v>
      </c>
      <c r="P9" s="334">
        <v>13</v>
      </c>
      <c r="Q9" s="334">
        <v>14</v>
      </c>
      <c r="R9" s="334">
        <v>15</v>
      </c>
      <c r="S9" s="334">
        <v>16</v>
      </c>
      <c r="T9" s="334">
        <v>17</v>
      </c>
      <c r="U9" s="334">
        <v>18</v>
      </c>
      <c r="V9" s="334">
        <v>19</v>
      </c>
      <c r="W9" s="334">
        <v>20</v>
      </c>
      <c r="X9" s="334">
        <v>21</v>
      </c>
      <c r="Y9" s="334">
        <v>22</v>
      </c>
      <c r="Z9" s="335">
        <v>23</v>
      </c>
    </row>
    <row r="10" spans="1:36" ht="9.75" customHeight="1" x14ac:dyDescent="0.25">
      <c r="A10" s="490" t="s">
        <v>271</v>
      </c>
      <c r="B10" s="481"/>
      <c r="C10" s="303" t="s">
        <v>274</v>
      </c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19"/>
      <c r="X10" s="312"/>
      <c r="Y10" s="312"/>
      <c r="Z10" s="337"/>
    </row>
    <row r="11" spans="1:36" ht="9.75" customHeight="1" x14ac:dyDescent="0.25">
      <c r="A11" s="490"/>
      <c r="B11" s="481"/>
      <c r="C11" s="303" t="s">
        <v>277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19"/>
      <c r="X11" s="312"/>
      <c r="Y11" s="312"/>
      <c r="Z11" s="337"/>
    </row>
    <row r="12" spans="1:36" ht="9.75" customHeight="1" x14ac:dyDescent="0.25">
      <c r="A12" s="490"/>
      <c r="B12" s="481" t="s">
        <v>279</v>
      </c>
      <c r="C12" s="303" t="s">
        <v>280</v>
      </c>
      <c r="D12" s="338"/>
      <c r="E12" s="338"/>
      <c r="F12" s="338"/>
      <c r="G12" s="338"/>
      <c r="H12" s="338"/>
      <c r="I12" s="338"/>
      <c r="J12" s="652" t="s">
        <v>349</v>
      </c>
      <c r="K12" s="652"/>
      <c r="L12" s="652"/>
      <c r="M12" s="652"/>
      <c r="N12" s="652"/>
      <c r="O12" s="652" t="s">
        <v>353</v>
      </c>
      <c r="P12" s="652"/>
      <c r="Q12" s="652"/>
      <c r="R12" s="652"/>
      <c r="S12" s="652"/>
      <c r="T12" s="652"/>
      <c r="U12" s="652"/>
      <c r="V12" s="652"/>
      <c r="W12" s="652"/>
      <c r="X12" s="652"/>
      <c r="Y12" s="652"/>
      <c r="Z12" s="654"/>
    </row>
    <row r="13" spans="1:36" ht="9.75" customHeight="1" x14ac:dyDescent="0.25">
      <c r="A13" s="490"/>
      <c r="B13" s="481"/>
      <c r="C13" s="303" t="s">
        <v>282</v>
      </c>
      <c r="D13" s="336"/>
      <c r="E13" s="336"/>
      <c r="F13" s="336"/>
      <c r="G13" s="336"/>
      <c r="H13" s="336"/>
      <c r="I13" s="336"/>
      <c r="J13" s="653"/>
      <c r="K13" s="653"/>
      <c r="L13" s="653"/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3"/>
      <c r="Z13" s="655"/>
    </row>
    <row r="14" spans="1:36" ht="9.75" customHeight="1" x14ac:dyDescent="0.25">
      <c r="A14" s="490" t="s">
        <v>284</v>
      </c>
      <c r="B14" s="481" t="s">
        <v>272</v>
      </c>
      <c r="C14" s="303" t="s">
        <v>280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19"/>
      <c r="W14" s="319"/>
      <c r="X14" s="312"/>
      <c r="Y14" s="312"/>
      <c r="Z14" s="337"/>
    </row>
    <row r="15" spans="1:36" ht="9.75" customHeight="1" x14ac:dyDescent="0.25">
      <c r="A15" s="490"/>
      <c r="B15" s="481"/>
      <c r="C15" s="303" t="s">
        <v>282</v>
      </c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19"/>
      <c r="W15" s="312"/>
      <c r="X15" s="312"/>
      <c r="Y15" s="312"/>
      <c r="Z15" s="337"/>
    </row>
    <row r="16" spans="1:36" ht="9.75" customHeight="1" x14ac:dyDescent="0.25">
      <c r="A16" s="490"/>
      <c r="B16" s="481" t="s">
        <v>279</v>
      </c>
      <c r="C16" s="303" t="s">
        <v>280</v>
      </c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19"/>
      <c r="W16" s="312"/>
      <c r="X16" s="312"/>
      <c r="Y16" s="312"/>
      <c r="Z16" s="337"/>
    </row>
    <row r="17" spans="1:26" ht="9.75" customHeight="1" x14ac:dyDescent="0.25">
      <c r="A17" s="490"/>
      <c r="B17" s="481"/>
      <c r="C17" s="303" t="s">
        <v>282</v>
      </c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19"/>
      <c r="W17" s="312"/>
      <c r="X17" s="312"/>
      <c r="Y17" s="312"/>
      <c r="Z17" s="337"/>
    </row>
    <row r="18" spans="1:26" ht="9.75" customHeight="1" x14ac:dyDescent="0.25">
      <c r="A18" s="490" t="s">
        <v>288</v>
      </c>
      <c r="B18" s="481" t="s">
        <v>272</v>
      </c>
      <c r="C18" s="303" t="s">
        <v>280</v>
      </c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12"/>
      <c r="X18" s="312"/>
      <c r="Y18" s="312"/>
      <c r="Z18" s="337"/>
    </row>
    <row r="19" spans="1:26" ht="9.75" customHeight="1" x14ac:dyDescent="0.25">
      <c r="A19" s="490"/>
      <c r="B19" s="481"/>
      <c r="C19" s="303" t="s">
        <v>282</v>
      </c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12"/>
      <c r="X19" s="312"/>
      <c r="Y19" s="312"/>
      <c r="Z19" s="337"/>
    </row>
    <row r="20" spans="1:26" ht="9.75" customHeight="1" x14ac:dyDescent="0.25">
      <c r="A20" s="490"/>
      <c r="B20" s="481" t="s">
        <v>279</v>
      </c>
      <c r="C20" s="303" t="s">
        <v>280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12"/>
      <c r="X20" s="312"/>
      <c r="Y20" s="312"/>
      <c r="Z20" s="337"/>
    </row>
    <row r="21" spans="1:26" ht="9.75" customHeight="1" x14ac:dyDescent="0.25">
      <c r="A21" s="490"/>
      <c r="B21" s="481"/>
      <c r="C21" s="303" t="s">
        <v>282</v>
      </c>
      <c r="D21" s="338"/>
      <c r="E21" s="338"/>
      <c r="F21" s="338"/>
      <c r="G21" s="338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38"/>
      <c r="U21" s="338"/>
      <c r="V21" s="338"/>
      <c r="W21" s="312"/>
      <c r="X21" s="312"/>
      <c r="Y21" s="312"/>
      <c r="Z21" s="337"/>
    </row>
    <row r="22" spans="1:26" ht="9.75" customHeight="1" x14ac:dyDescent="0.25">
      <c r="A22" s="490" t="s">
        <v>293</v>
      </c>
      <c r="B22" s="481" t="s">
        <v>272</v>
      </c>
      <c r="C22" s="303" t="s">
        <v>280</v>
      </c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19"/>
      <c r="Q22" s="340"/>
      <c r="R22" s="340"/>
      <c r="S22" s="340"/>
      <c r="T22" s="340"/>
      <c r="U22" s="340"/>
      <c r="V22" s="319"/>
      <c r="W22" s="312"/>
      <c r="X22" s="312"/>
      <c r="Y22" s="312"/>
      <c r="Z22" s="337"/>
    </row>
    <row r="23" spans="1:26" ht="9.75" customHeight="1" x14ac:dyDescent="0.25">
      <c r="A23" s="490"/>
      <c r="B23" s="481"/>
      <c r="C23" s="303" t="s">
        <v>282</v>
      </c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19"/>
      <c r="Q23" s="340"/>
      <c r="R23" s="340"/>
      <c r="S23" s="340"/>
      <c r="T23" s="340"/>
      <c r="U23" s="340"/>
      <c r="V23" s="319"/>
      <c r="W23" s="312"/>
      <c r="X23" s="312"/>
      <c r="Y23" s="312"/>
      <c r="Z23" s="337"/>
    </row>
    <row r="24" spans="1:26" ht="13.5" customHeight="1" x14ac:dyDescent="0.25">
      <c r="A24" s="490"/>
      <c r="B24" s="481" t="s">
        <v>279</v>
      </c>
      <c r="C24" s="303" t="s">
        <v>280</v>
      </c>
      <c r="D24" s="338"/>
      <c r="E24" s="338"/>
      <c r="F24" s="339"/>
      <c r="G24" s="339"/>
      <c r="H24" s="312"/>
      <c r="I24" s="312"/>
      <c r="J24" s="601" t="s">
        <v>334</v>
      </c>
      <c r="K24" s="601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337"/>
    </row>
    <row r="25" spans="1:26" x14ac:dyDescent="0.25">
      <c r="A25" s="490"/>
      <c r="B25" s="481"/>
      <c r="C25" s="303" t="s">
        <v>282</v>
      </c>
      <c r="D25" s="338"/>
      <c r="E25" s="338"/>
      <c r="F25" s="339"/>
      <c r="G25" s="339"/>
      <c r="H25" s="339"/>
      <c r="I25" s="312"/>
      <c r="J25" s="601"/>
      <c r="K25" s="601"/>
      <c r="L25" s="601"/>
      <c r="M25" s="601"/>
      <c r="N25" s="601"/>
      <c r="O25" s="601"/>
      <c r="P25" s="601"/>
      <c r="Q25" s="601"/>
      <c r="R25" s="601"/>
      <c r="S25" s="601"/>
      <c r="T25" s="601"/>
      <c r="U25" s="601"/>
      <c r="V25" s="601"/>
      <c r="W25" s="601"/>
      <c r="X25" s="601"/>
      <c r="Y25" s="601"/>
      <c r="Z25" s="337"/>
    </row>
    <row r="26" spans="1:26" ht="9" customHeight="1" x14ac:dyDescent="0.25">
      <c r="A26" s="490" t="s">
        <v>296</v>
      </c>
      <c r="B26" s="481" t="s">
        <v>272</v>
      </c>
      <c r="C26" s="303" t="s">
        <v>280</v>
      </c>
      <c r="D26" s="340"/>
      <c r="E26" s="340"/>
      <c r="F26" s="339"/>
      <c r="G26" s="339"/>
      <c r="H26" s="340"/>
      <c r="I26" s="340"/>
      <c r="J26" s="339"/>
      <c r="K26" s="339"/>
      <c r="L26" s="339"/>
      <c r="M26" s="339"/>
      <c r="N26" s="339"/>
      <c r="O26" s="339"/>
      <c r="P26" s="339"/>
      <c r="Q26" s="339"/>
      <c r="R26" s="339"/>
      <c r="S26" s="312"/>
      <c r="T26" s="312"/>
      <c r="U26" s="312"/>
      <c r="V26" s="319"/>
      <c r="W26" s="312"/>
      <c r="X26" s="312"/>
      <c r="Y26" s="312"/>
      <c r="Z26" s="337"/>
    </row>
    <row r="27" spans="1:26" ht="9" customHeight="1" x14ac:dyDescent="0.25">
      <c r="A27" s="490"/>
      <c r="B27" s="481"/>
      <c r="C27" s="303" t="s">
        <v>282</v>
      </c>
      <c r="D27" s="340"/>
      <c r="E27" s="340"/>
      <c r="F27" s="340"/>
      <c r="G27" s="340"/>
      <c r="H27" s="340"/>
      <c r="I27" s="340"/>
      <c r="J27" s="339"/>
      <c r="K27" s="339"/>
      <c r="L27" s="339"/>
      <c r="M27" s="339"/>
      <c r="N27" s="339"/>
      <c r="O27" s="339"/>
      <c r="P27" s="339"/>
      <c r="Q27" s="339"/>
      <c r="R27" s="339"/>
      <c r="S27" s="312"/>
      <c r="T27" s="312"/>
      <c r="U27" s="312"/>
      <c r="V27" s="319"/>
      <c r="W27" s="312"/>
      <c r="X27" s="312"/>
      <c r="Y27" s="312"/>
      <c r="Z27" s="337"/>
    </row>
    <row r="28" spans="1:26" ht="15.75" customHeight="1" x14ac:dyDescent="0.25">
      <c r="A28" s="490"/>
      <c r="B28" s="481" t="s">
        <v>279</v>
      </c>
      <c r="C28" s="303" t="s">
        <v>280</v>
      </c>
      <c r="D28" s="340"/>
      <c r="E28" s="340"/>
      <c r="F28" s="340"/>
      <c r="G28" s="340"/>
      <c r="H28" s="312"/>
      <c r="I28" s="312"/>
      <c r="J28" s="649" t="s">
        <v>335</v>
      </c>
      <c r="K28" s="649"/>
      <c r="L28" s="649"/>
      <c r="M28" s="649"/>
      <c r="N28" s="649"/>
      <c r="O28" s="649"/>
      <c r="P28" s="649"/>
      <c r="Q28" s="649"/>
      <c r="R28" s="650" t="s">
        <v>317</v>
      </c>
      <c r="S28" s="650"/>
      <c r="T28" s="650"/>
      <c r="U28" s="650"/>
      <c r="V28" s="601" t="s">
        <v>304</v>
      </c>
      <c r="W28" s="601"/>
      <c r="X28" s="601"/>
      <c r="Y28" s="601"/>
      <c r="Z28" s="651"/>
    </row>
    <row r="29" spans="1:26" ht="21" customHeight="1" x14ac:dyDescent="0.25">
      <c r="A29" s="490"/>
      <c r="B29" s="481"/>
      <c r="C29" s="303" t="s">
        <v>282</v>
      </c>
      <c r="D29" s="340"/>
      <c r="E29" s="340"/>
      <c r="F29" s="340"/>
      <c r="G29" s="340"/>
      <c r="H29" s="312"/>
      <c r="I29" s="312"/>
      <c r="J29" s="649"/>
      <c r="K29" s="649"/>
      <c r="L29" s="649"/>
      <c r="M29" s="649"/>
      <c r="N29" s="649"/>
      <c r="O29" s="649"/>
      <c r="P29" s="649"/>
      <c r="Q29" s="649"/>
      <c r="R29" s="650"/>
      <c r="S29" s="650"/>
      <c r="T29" s="650"/>
      <c r="U29" s="650"/>
      <c r="V29" s="601"/>
      <c r="W29" s="601"/>
      <c r="X29" s="601"/>
      <c r="Y29" s="601"/>
      <c r="Z29" s="651"/>
    </row>
    <row r="30" spans="1:26" ht="15.75" customHeight="1" x14ac:dyDescent="0.25">
      <c r="A30" s="490" t="s">
        <v>299</v>
      </c>
      <c r="B30" s="481" t="s">
        <v>272</v>
      </c>
      <c r="C30" s="303" t="s">
        <v>280</v>
      </c>
      <c r="D30" s="347"/>
      <c r="E30" s="347"/>
      <c r="F30" s="340"/>
      <c r="G30" s="340"/>
      <c r="H30" s="340"/>
      <c r="I30" s="340"/>
      <c r="J30" s="638" t="s">
        <v>350</v>
      </c>
      <c r="K30" s="638"/>
      <c r="L30" s="638"/>
      <c r="M30" s="638"/>
      <c r="N30" s="638"/>
      <c r="O30" s="638"/>
      <c r="P30" s="638"/>
      <c r="Q30" s="638"/>
      <c r="R30" s="640" t="s">
        <v>330</v>
      </c>
      <c r="S30" s="640"/>
      <c r="T30" s="640"/>
      <c r="U30" s="640"/>
      <c r="V30" s="338"/>
      <c r="W30" s="338"/>
      <c r="X30" s="643" t="s">
        <v>354</v>
      </c>
      <c r="Y30" s="644"/>
      <c r="Z30" s="372"/>
    </row>
    <row r="31" spans="1:26" ht="11.25" customHeight="1" x14ac:dyDescent="0.25">
      <c r="A31" s="490"/>
      <c r="B31" s="481"/>
      <c r="C31" s="303" t="s">
        <v>282</v>
      </c>
      <c r="D31" s="347"/>
      <c r="E31" s="347"/>
      <c r="F31" s="340"/>
      <c r="G31" s="340"/>
      <c r="H31" s="340"/>
      <c r="I31" s="340"/>
      <c r="J31" s="638"/>
      <c r="K31" s="638"/>
      <c r="L31" s="638"/>
      <c r="M31" s="638"/>
      <c r="N31" s="638"/>
      <c r="O31" s="638"/>
      <c r="P31" s="638"/>
      <c r="Q31" s="638"/>
      <c r="R31" s="640"/>
      <c r="S31" s="640"/>
      <c r="T31" s="640"/>
      <c r="U31" s="640"/>
      <c r="V31" s="338"/>
      <c r="W31" s="338"/>
      <c r="X31" s="645"/>
      <c r="Y31" s="646"/>
      <c r="Z31" s="372"/>
    </row>
    <row r="32" spans="1:26" x14ac:dyDescent="0.25">
      <c r="A32" s="490"/>
      <c r="B32" s="481" t="s">
        <v>279</v>
      </c>
      <c r="C32" s="303" t="s">
        <v>280</v>
      </c>
      <c r="D32" s="347"/>
      <c r="E32" s="347"/>
      <c r="F32" s="340"/>
      <c r="G32" s="340"/>
      <c r="H32" s="340"/>
      <c r="I32" s="340"/>
      <c r="J32" s="638"/>
      <c r="K32" s="638"/>
      <c r="L32" s="638"/>
      <c r="M32" s="638"/>
      <c r="N32" s="638"/>
      <c r="O32" s="638"/>
      <c r="P32" s="638"/>
      <c r="Q32" s="638"/>
      <c r="R32" s="640"/>
      <c r="S32" s="640"/>
      <c r="T32" s="640"/>
      <c r="U32" s="640"/>
      <c r="V32" s="338"/>
      <c r="W32" s="338"/>
      <c r="X32" s="645"/>
      <c r="Y32" s="646"/>
      <c r="Z32" s="372"/>
    </row>
    <row r="33" spans="1:26" ht="16.5" thickBot="1" x14ac:dyDescent="0.3">
      <c r="A33" s="491"/>
      <c r="B33" s="502"/>
      <c r="C33" s="329" t="s">
        <v>282</v>
      </c>
      <c r="D33" s="352"/>
      <c r="E33" s="352"/>
      <c r="F33" s="357"/>
      <c r="G33" s="357"/>
      <c r="H33" s="357"/>
      <c r="I33" s="357"/>
      <c r="J33" s="639"/>
      <c r="K33" s="639"/>
      <c r="L33" s="639"/>
      <c r="M33" s="639"/>
      <c r="N33" s="639"/>
      <c r="O33" s="639"/>
      <c r="P33" s="639"/>
      <c r="Q33" s="639"/>
      <c r="R33" s="641"/>
      <c r="S33" s="641"/>
      <c r="T33" s="641"/>
      <c r="U33" s="641"/>
      <c r="V33" s="357"/>
      <c r="W33" s="357"/>
      <c r="X33" s="647"/>
      <c r="Y33" s="648"/>
      <c r="Z33" s="373"/>
    </row>
    <row r="34" spans="1:26" ht="16.5" thickTop="1" x14ac:dyDescent="0.25">
      <c r="A34" s="291"/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</row>
    <row r="35" spans="1:26" x14ac:dyDescent="0.25">
      <c r="A35" s="291"/>
      <c r="B35" s="291"/>
      <c r="C35" s="291"/>
      <c r="D35" s="291"/>
      <c r="E35" s="291" t="s">
        <v>143</v>
      </c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480" t="s">
        <v>11</v>
      </c>
      <c r="R35" s="480"/>
      <c r="S35" s="480"/>
      <c r="T35" s="480"/>
      <c r="U35" s="480"/>
      <c r="V35" s="480"/>
    </row>
    <row r="36" spans="1:26" x14ac:dyDescent="0.25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332"/>
      <c r="R36" s="332"/>
      <c r="S36" s="332"/>
      <c r="T36" s="332"/>
      <c r="U36" s="332"/>
      <c r="V36" s="291"/>
    </row>
    <row r="37" spans="1:26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333"/>
      <c r="R37" s="333"/>
      <c r="S37" s="333"/>
      <c r="T37" s="333"/>
      <c r="U37" s="333"/>
      <c r="V37" s="291"/>
    </row>
    <row r="38" spans="1:26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480" t="s">
        <v>56</v>
      </c>
      <c r="R38" s="480"/>
      <c r="S38" s="480"/>
      <c r="T38" s="480"/>
      <c r="U38" s="480"/>
      <c r="V38" s="480"/>
    </row>
  </sheetData>
  <mergeCells count="45">
    <mergeCell ref="X30:Y33"/>
    <mergeCell ref="J28:Q29"/>
    <mergeCell ref="R28:U29"/>
    <mergeCell ref="V28:Z29"/>
    <mergeCell ref="J12:N13"/>
    <mergeCell ref="O12:Z13"/>
    <mergeCell ref="A10:A13"/>
    <mergeCell ref="B10:B11"/>
    <mergeCell ref="B22:B23"/>
    <mergeCell ref="B24:B25"/>
    <mergeCell ref="K7:O7"/>
    <mergeCell ref="A14:A17"/>
    <mergeCell ref="J24:Y25"/>
    <mergeCell ref="A7:B7"/>
    <mergeCell ref="C7:C9"/>
    <mergeCell ref="B14:B15"/>
    <mergeCell ref="B16:B17"/>
    <mergeCell ref="B12:B13"/>
    <mergeCell ref="X7:Z7"/>
    <mergeCell ref="T7:W7"/>
    <mergeCell ref="O1:V1"/>
    <mergeCell ref="A2:G2"/>
    <mergeCell ref="O2:V2"/>
    <mergeCell ref="A8:B8"/>
    <mergeCell ref="A9:B9"/>
    <mergeCell ref="P7:S7"/>
    <mergeCell ref="A4:Z4"/>
    <mergeCell ref="A5:Z5"/>
    <mergeCell ref="A6:Z6"/>
    <mergeCell ref="D7:F7"/>
    <mergeCell ref="G7:J7"/>
    <mergeCell ref="Q38:V38"/>
    <mergeCell ref="A30:A33"/>
    <mergeCell ref="B30:B31"/>
    <mergeCell ref="B32:B33"/>
    <mergeCell ref="Q35:V35"/>
    <mergeCell ref="J30:Q33"/>
    <mergeCell ref="R30:U33"/>
    <mergeCell ref="A26:A29"/>
    <mergeCell ref="B26:B27"/>
    <mergeCell ref="B28:B29"/>
    <mergeCell ref="A18:A21"/>
    <mergeCell ref="B18:B19"/>
    <mergeCell ref="B20:B21"/>
    <mergeCell ref="A22:A25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workbookViewId="0">
      <selection activeCell="AC9" sqref="AC9"/>
    </sheetView>
  </sheetViews>
  <sheetFormatPr defaultRowHeight="11.25" x14ac:dyDescent="0.2"/>
  <cols>
    <col min="1" max="1" width="4.875" style="360" customWidth="1"/>
    <col min="2" max="2" width="5.375" style="360" customWidth="1"/>
    <col min="3" max="3" width="4.875" style="360" customWidth="1"/>
    <col min="4" max="6" width="4.75" style="360" customWidth="1"/>
    <col min="7" max="7" width="5.625" style="360" customWidth="1"/>
    <col min="8" max="8" width="4.75" style="360" customWidth="1"/>
    <col min="9" max="15" width="5.375" style="360" customWidth="1"/>
    <col min="16" max="16" width="5" style="360" customWidth="1"/>
    <col min="17" max="25" width="4.875" style="360" customWidth="1"/>
    <col min="26" max="26" width="7.125" style="360" customWidth="1"/>
    <col min="27" max="31" width="5.75" style="360" customWidth="1"/>
    <col min="32" max="256" width="9" style="360"/>
    <col min="257" max="257" width="4.875" style="360" customWidth="1"/>
    <col min="258" max="258" width="5.375" style="360" customWidth="1"/>
    <col min="259" max="259" width="4.875" style="360" customWidth="1"/>
    <col min="260" max="263" width="5.25" style="360" customWidth="1"/>
    <col min="264" max="271" width="5.375" style="360" customWidth="1"/>
    <col min="272" max="272" width="5" style="360" customWidth="1"/>
    <col min="273" max="275" width="6" style="360" customWidth="1"/>
    <col min="276" max="277" width="5.5" style="360" customWidth="1"/>
    <col min="278" max="279" width="5.25" style="360" customWidth="1"/>
    <col min="280" max="512" width="9" style="360"/>
    <col min="513" max="513" width="4.875" style="360" customWidth="1"/>
    <col min="514" max="514" width="5.375" style="360" customWidth="1"/>
    <col min="515" max="515" width="4.875" style="360" customWidth="1"/>
    <col min="516" max="519" width="5.25" style="360" customWidth="1"/>
    <col min="520" max="527" width="5.375" style="360" customWidth="1"/>
    <col min="528" max="528" width="5" style="360" customWidth="1"/>
    <col min="529" max="531" width="6" style="360" customWidth="1"/>
    <col min="532" max="533" width="5.5" style="360" customWidth="1"/>
    <col min="534" max="535" width="5.25" style="360" customWidth="1"/>
    <col min="536" max="768" width="9" style="360"/>
    <col min="769" max="769" width="4.875" style="360" customWidth="1"/>
    <col min="770" max="770" width="5.375" style="360" customWidth="1"/>
    <col min="771" max="771" width="4.875" style="360" customWidth="1"/>
    <col min="772" max="775" width="5.25" style="360" customWidth="1"/>
    <col min="776" max="783" width="5.375" style="360" customWidth="1"/>
    <col min="784" max="784" width="5" style="360" customWidth="1"/>
    <col min="785" max="787" width="6" style="360" customWidth="1"/>
    <col min="788" max="789" width="5.5" style="360" customWidth="1"/>
    <col min="790" max="791" width="5.25" style="360" customWidth="1"/>
    <col min="792" max="1024" width="9" style="360"/>
    <col min="1025" max="1025" width="4.875" style="360" customWidth="1"/>
    <col min="1026" max="1026" width="5.375" style="360" customWidth="1"/>
    <col min="1027" max="1027" width="4.875" style="360" customWidth="1"/>
    <col min="1028" max="1031" width="5.25" style="360" customWidth="1"/>
    <col min="1032" max="1039" width="5.375" style="360" customWidth="1"/>
    <col min="1040" max="1040" width="5" style="360" customWidth="1"/>
    <col min="1041" max="1043" width="6" style="360" customWidth="1"/>
    <col min="1044" max="1045" width="5.5" style="360" customWidth="1"/>
    <col min="1046" max="1047" width="5.25" style="360" customWidth="1"/>
    <col min="1048" max="1280" width="9" style="360"/>
    <col min="1281" max="1281" width="4.875" style="360" customWidth="1"/>
    <col min="1282" max="1282" width="5.375" style="360" customWidth="1"/>
    <col min="1283" max="1283" width="4.875" style="360" customWidth="1"/>
    <col min="1284" max="1287" width="5.25" style="360" customWidth="1"/>
    <col min="1288" max="1295" width="5.375" style="360" customWidth="1"/>
    <col min="1296" max="1296" width="5" style="360" customWidth="1"/>
    <col min="1297" max="1299" width="6" style="360" customWidth="1"/>
    <col min="1300" max="1301" width="5.5" style="360" customWidth="1"/>
    <col min="1302" max="1303" width="5.25" style="360" customWidth="1"/>
    <col min="1304" max="1536" width="9" style="360"/>
    <col min="1537" max="1537" width="4.875" style="360" customWidth="1"/>
    <col min="1538" max="1538" width="5.375" style="360" customWidth="1"/>
    <col min="1539" max="1539" width="4.875" style="360" customWidth="1"/>
    <col min="1540" max="1543" width="5.25" style="360" customWidth="1"/>
    <col min="1544" max="1551" width="5.375" style="360" customWidth="1"/>
    <col min="1552" max="1552" width="5" style="360" customWidth="1"/>
    <col min="1553" max="1555" width="6" style="360" customWidth="1"/>
    <col min="1556" max="1557" width="5.5" style="360" customWidth="1"/>
    <col min="1558" max="1559" width="5.25" style="360" customWidth="1"/>
    <col min="1560" max="1792" width="9" style="360"/>
    <col min="1793" max="1793" width="4.875" style="360" customWidth="1"/>
    <col min="1794" max="1794" width="5.375" style="360" customWidth="1"/>
    <col min="1795" max="1795" width="4.875" style="360" customWidth="1"/>
    <col min="1796" max="1799" width="5.25" style="360" customWidth="1"/>
    <col min="1800" max="1807" width="5.375" style="360" customWidth="1"/>
    <col min="1808" max="1808" width="5" style="360" customWidth="1"/>
    <col min="1809" max="1811" width="6" style="360" customWidth="1"/>
    <col min="1812" max="1813" width="5.5" style="360" customWidth="1"/>
    <col min="1814" max="1815" width="5.25" style="360" customWidth="1"/>
    <col min="1816" max="2048" width="9" style="360"/>
    <col min="2049" max="2049" width="4.875" style="360" customWidth="1"/>
    <col min="2050" max="2050" width="5.375" style="360" customWidth="1"/>
    <col min="2051" max="2051" width="4.875" style="360" customWidth="1"/>
    <col min="2052" max="2055" width="5.25" style="360" customWidth="1"/>
    <col min="2056" max="2063" width="5.375" style="360" customWidth="1"/>
    <col min="2064" max="2064" width="5" style="360" customWidth="1"/>
    <col min="2065" max="2067" width="6" style="360" customWidth="1"/>
    <col min="2068" max="2069" width="5.5" style="360" customWidth="1"/>
    <col min="2070" max="2071" width="5.25" style="360" customWidth="1"/>
    <col min="2072" max="2304" width="9" style="360"/>
    <col min="2305" max="2305" width="4.875" style="360" customWidth="1"/>
    <col min="2306" max="2306" width="5.375" style="360" customWidth="1"/>
    <col min="2307" max="2307" width="4.875" style="360" customWidth="1"/>
    <col min="2308" max="2311" width="5.25" style="360" customWidth="1"/>
    <col min="2312" max="2319" width="5.375" style="360" customWidth="1"/>
    <col min="2320" max="2320" width="5" style="360" customWidth="1"/>
    <col min="2321" max="2323" width="6" style="360" customWidth="1"/>
    <col min="2324" max="2325" width="5.5" style="360" customWidth="1"/>
    <col min="2326" max="2327" width="5.25" style="360" customWidth="1"/>
    <col min="2328" max="2560" width="9" style="360"/>
    <col min="2561" max="2561" width="4.875" style="360" customWidth="1"/>
    <col min="2562" max="2562" width="5.375" style="360" customWidth="1"/>
    <col min="2563" max="2563" width="4.875" style="360" customWidth="1"/>
    <col min="2564" max="2567" width="5.25" style="360" customWidth="1"/>
    <col min="2568" max="2575" width="5.375" style="360" customWidth="1"/>
    <col min="2576" max="2576" width="5" style="360" customWidth="1"/>
    <col min="2577" max="2579" width="6" style="360" customWidth="1"/>
    <col min="2580" max="2581" width="5.5" style="360" customWidth="1"/>
    <col min="2582" max="2583" width="5.25" style="360" customWidth="1"/>
    <col min="2584" max="2816" width="9" style="360"/>
    <col min="2817" max="2817" width="4.875" style="360" customWidth="1"/>
    <col min="2818" max="2818" width="5.375" style="360" customWidth="1"/>
    <col min="2819" max="2819" width="4.875" style="360" customWidth="1"/>
    <col min="2820" max="2823" width="5.25" style="360" customWidth="1"/>
    <col min="2824" max="2831" width="5.375" style="360" customWidth="1"/>
    <col min="2832" max="2832" width="5" style="360" customWidth="1"/>
    <col min="2833" max="2835" width="6" style="360" customWidth="1"/>
    <col min="2836" max="2837" width="5.5" style="360" customWidth="1"/>
    <col min="2838" max="2839" width="5.25" style="360" customWidth="1"/>
    <col min="2840" max="3072" width="9" style="360"/>
    <col min="3073" max="3073" width="4.875" style="360" customWidth="1"/>
    <col min="3074" max="3074" width="5.375" style="360" customWidth="1"/>
    <col min="3075" max="3075" width="4.875" style="360" customWidth="1"/>
    <col min="3076" max="3079" width="5.25" style="360" customWidth="1"/>
    <col min="3080" max="3087" width="5.375" style="360" customWidth="1"/>
    <col min="3088" max="3088" width="5" style="360" customWidth="1"/>
    <col min="3089" max="3091" width="6" style="360" customWidth="1"/>
    <col min="3092" max="3093" width="5.5" style="360" customWidth="1"/>
    <col min="3094" max="3095" width="5.25" style="360" customWidth="1"/>
    <col min="3096" max="3328" width="9" style="360"/>
    <col min="3329" max="3329" width="4.875" style="360" customWidth="1"/>
    <col min="3330" max="3330" width="5.375" style="360" customWidth="1"/>
    <col min="3331" max="3331" width="4.875" style="360" customWidth="1"/>
    <col min="3332" max="3335" width="5.25" style="360" customWidth="1"/>
    <col min="3336" max="3343" width="5.375" style="360" customWidth="1"/>
    <col min="3344" max="3344" width="5" style="360" customWidth="1"/>
    <col min="3345" max="3347" width="6" style="360" customWidth="1"/>
    <col min="3348" max="3349" width="5.5" style="360" customWidth="1"/>
    <col min="3350" max="3351" width="5.25" style="360" customWidth="1"/>
    <col min="3352" max="3584" width="9" style="360"/>
    <col min="3585" max="3585" width="4.875" style="360" customWidth="1"/>
    <col min="3586" max="3586" width="5.375" style="360" customWidth="1"/>
    <col min="3587" max="3587" width="4.875" style="360" customWidth="1"/>
    <col min="3588" max="3591" width="5.25" style="360" customWidth="1"/>
    <col min="3592" max="3599" width="5.375" style="360" customWidth="1"/>
    <col min="3600" max="3600" width="5" style="360" customWidth="1"/>
    <col min="3601" max="3603" width="6" style="360" customWidth="1"/>
    <col min="3604" max="3605" width="5.5" style="360" customWidth="1"/>
    <col min="3606" max="3607" width="5.25" style="360" customWidth="1"/>
    <col min="3608" max="3840" width="9" style="360"/>
    <col min="3841" max="3841" width="4.875" style="360" customWidth="1"/>
    <col min="3842" max="3842" width="5.375" style="360" customWidth="1"/>
    <col min="3843" max="3843" width="4.875" style="360" customWidth="1"/>
    <col min="3844" max="3847" width="5.25" style="360" customWidth="1"/>
    <col min="3848" max="3855" width="5.375" style="360" customWidth="1"/>
    <col min="3856" max="3856" width="5" style="360" customWidth="1"/>
    <col min="3857" max="3859" width="6" style="360" customWidth="1"/>
    <col min="3860" max="3861" width="5.5" style="360" customWidth="1"/>
    <col min="3862" max="3863" width="5.25" style="360" customWidth="1"/>
    <col min="3864" max="4096" width="9" style="360"/>
    <col min="4097" max="4097" width="4.875" style="360" customWidth="1"/>
    <col min="4098" max="4098" width="5.375" style="360" customWidth="1"/>
    <col min="4099" max="4099" width="4.875" style="360" customWidth="1"/>
    <col min="4100" max="4103" width="5.25" style="360" customWidth="1"/>
    <col min="4104" max="4111" width="5.375" style="360" customWidth="1"/>
    <col min="4112" max="4112" width="5" style="360" customWidth="1"/>
    <col min="4113" max="4115" width="6" style="360" customWidth="1"/>
    <col min="4116" max="4117" width="5.5" style="360" customWidth="1"/>
    <col min="4118" max="4119" width="5.25" style="360" customWidth="1"/>
    <col min="4120" max="4352" width="9" style="360"/>
    <col min="4353" max="4353" width="4.875" style="360" customWidth="1"/>
    <col min="4354" max="4354" width="5.375" style="360" customWidth="1"/>
    <col min="4355" max="4355" width="4.875" style="360" customWidth="1"/>
    <col min="4356" max="4359" width="5.25" style="360" customWidth="1"/>
    <col min="4360" max="4367" width="5.375" style="360" customWidth="1"/>
    <col min="4368" max="4368" width="5" style="360" customWidth="1"/>
    <col min="4369" max="4371" width="6" style="360" customWidth="1"/>
    <col min="4372" max="4373" width="5.5" style="360" customWidth="1"/>
    <col min="4374" max="4375" width="5.25" style="360" customWidth="1"/>
    <col min="4376" max="4608" width="9" style="360"/>
    <col min="4609" max="4609" width="4.875" style="360" customWidth="1"/>
    <col min="4610" max="4610" width="5.375" style="360" customWidth="1"/>
    <col min="4611" max="4611" width="4.875" style="360" customWidth="1"/>
    <col min="4612" max="4615" width="5.25" style="360" customWidth="1"/>
    <col min="4616" max="4623" width="5.375" style="360" customWidth="1"/>
    <col min="4624" max="4624" width="5" style="360" customWidth="1"/>
    <col min="4625" max="4627" width="6" style="360" customWidth="1"/>
    <col min="4628" max="4629" width="5.5" style="360" customWidth="1"/>
    <col min="4630" max="4631" width="5.25" style="360" customWidth="1"/>
    <col min="4632" max="4864" width="9" style="360"/>
    <col min="4865" max="4865" width="4.875" style="360" customWidth="1"/>
    <col min="4866" max="4866" width="5.375" style="360" customWidth="1"/>
    <col min="4867" max="4867" width="4.875" style="360" customWidth="1"/>
    <col min="4868" max="4871" width="5.25" style="360" customWidth="1"/>
    <col min="4872" max="4879" width="5.375" style="360" customWidth="1"/>
    <col min="4880" max="4880" width="5" style="360" customWidth="1"/>
    <col min="4881" max="4883" width="6" style="360" customWidth="1"/>
    <col min="4884" max="4885" width="5.5" style="360" customWidth="1"/>
    <col min="4886" max="4887" width="5.25" style="360" customWidth="1"/>
    <col min="4888" max="5120" width="9" style="360"/>
    <col min="5121" max="5121" width="4.875" style="360" customWidth="1"/>
    <col min="5122" max="5122" width="5.375" style="360" customWidth="1"/>
    <col min="5123" max="5123" width="4.875" style="360" customWidth="1"/>
    <col min="5124" max="5127" width="5.25" style="360" customWidth="1"/>
    <col min="5128" max="5135" width="5.375" style="360" customWidth="1"/>
    <col min="5136" max="5136" width="5" style="360" customWidth="1"/>
    <col min="5137" max="5139" width="6" style="360" customWidth="1"/>
    <col min="5140" max="5141" width="5.5" style="360" customWidth="1"/>
    <col min="5142" max="5143" width="5.25" style="360" customWidth="1"/>
    <col min="5144" max="5376" width="9" style="360"/>
    <col min="5377" max="5377" width="4.875" style="360" customWidth="1"/>
    <col min="5378" max="5378" width="5.375" style="360" customWidth="1"/>
    <col min="5379" max="5379" width="4.875" style="360" customWidth="1"/>
    <col min="5380" max="5383" width="5.25" style="360" customWidth="1"/>
    <col min="5384" max="5391" width="5.375" style="360" customWidth="1"/>
    <col min="5392" max="5392" width="5" style="360" customWidth="1"/>
    <col min="5393" max="5395" width="6" style="360" customWidth="1"/>
    <col min="5396" max="5397" width="5.5" style="360" customWidth="1"/>
    <col min="5398" max="5399" width="5.25" style="360" customWidth="1"/>
    <col min="5400" max="5632" width="9" style="360"/>
    <col min="5633" max="5633" width="4.875" style="360" customWidth="1"/>
    <col min="5634" max="5634" width="5.375" style="360" customWidth="1"/>
    <col min="5635" max="5635" width="4.875" style="360" customWidth="1"/>
    <col min="5636" max="5639" width="5.25" style="360" customWidth="1"/>
    <col min="5640" max="5647" width="5.375" style="360" customWidth="1"/>
    <col min="5648" max="5648" width="5" style="360" customWidth="1"/>
    <col min="5649" max="5651" width="6" style="360" customWidth="1"/>
    <col min="5652" max="5653" width="5.5" style="360" customWidth="1"/>
    <col min="5654" max="5655" width="5.25" style="360" customWidth="1"/>
    <col min="5656" max="5888" width="9" style="360"/>
    <col min="5889" max="5889" width="4.875" style="360" customWidth="1"/>
    <col min="5890" max="5890" width="5.375" style="360" customWidth="1"/>
    <col min="5891" max="5891" width="4.875" style="360" customWidth="1"/>
    <col min="5892" max="5895" width="5.25" style="360" customWidth="1"/>
    <col min="5896" max="5903" width="5.375" style="360" customWidth="1"/>
    <col min="5904" max="5904" width="5" style="360" customWidth="1"/>
    <col min="5905" max="5907" width="6" style="360" customWidth="1"/>
    <col min="5908" max="5909" width="5.5" style="360" customWidth="1"/>
    <col min="5910" max="5911" width="5.25" style="360" customWidth="1"/>
    <col min="5912" max="6144" width="9" style="360"/>
    <col min="6145" max="6145" width="4.875" style="360" customWidth="1"/>
    <col min="6146" max="6146" width="5.375" style="360" customWidth="1"/>
    <col min="6147" max="6147" width="4.875" style="360" customWidth="1"/>
    <col min="6148" max="6151" width="5.25" style="360" customWidth="1"/>
    <col min="6152" max="6159" width="5.375" style="360" customWidth="1"/>
    <col min="6160" max="6160" width="5" style="360" customWidth="1"/>
    <col min="6161" max="6163" width="6" style="360" customWidth="1"/>
    <col min="6164" max="6165" width="5.5" style="360" customWidth="1"/>
    <col min="6166" max="6167" width="5.25" style="360" customWidth="1"/>
    <col min="6168" max="6400" width="9" style="360"/>
    <col min="6401" max="6401" width="4.875" style="360" customWidth="1"/>
    <col min="6402" max="6402" width="5.375" style="360" customWidth="1"/>
    <col min="6403" max="6403" width="4.875" style="360" customWidth="1"/>
    <col min="6404" max="6407" width="5.25" style="360" customWidth="1"/>
    <col min="6408" max="6415" width="5.375" style="360" customWidth="1"/>
    <col min="6416" max="6416" width="5" style="360" customWidth="1"/>
    <col min="6417" max="6419" width="6" style="360" customWidth="1"/>
    <col min="6420" max="6421" width="5.5" style="360" customWidth="1"/>
    <col min="6422" max="6423" width="5.25" style="360" customWidth="1"/>
    <col min="6424" max="6656" width="9" style="360"/>
    <col min="6657" max="6657" width="4.875" style="360" customWidth="1"/>
    <col min="6658" max="6658" width="5.375" style="360" customWidth="1"/>
    <col min="6659" max="6659" width="4.875" style="360" customWidth="1"/>
    <col min="6660" max="6663" width="5.25" style="360" customWidth="1"/>
    <col min="6664" max="6671" width="5.375" style="360" customWidth="1"/>
    <col min="6672" max="6672" width="5" style="360" customWidth="1"/>
    <col min="6673" max="6675" width="6" style="360" customWidth="1"/>
    <col min="6676" max="6677" width="5.5" style="360" customWidth="1"/>
    <col min="6678" max="6679" width="5.25" style="360" customWidth="1"/>
    <col min="6680" max="6912" width="9" style="360"/>
    <col min="6913" max="6913" width="4.875" style="360" customWidth="1"/>
    <col min="6914" max="6914" width="5.375" style="360" customWidth="1"/>
    <col min="6915" max="6915" width="4.875" style="360" customWidth="1"/>
    <col min="6916" max="6919" width="5.25" style="360" customWidth="1"/>
    <col min="6920" max="6927" width="5.375" style="360" customWidth="1"/>
    <col min="6928" max="6928" width="5" style="360" customWidth="1"/>
    <col min="6929" max="6931" width="6" style="360" customWidth="1"/>
    <col min="6932" max="6933" width="5.5" style="360" customWidth="1"/>
    <col min="6934" max="6935" width="5.25" style="360" customWidth="1"/>
    <col min="6936" max="7168" width="9" style="360"/>
    <col min="7169" max="7169" width="4.875" style="360" customWidth="1"/>
    <col min="7170" max="7170" width="5.375" style="360" customWidth="1"/>
    <col min="7171" max="7171" width="4.875" style="360" customWidth="1"/>
    <col min="7172" max="7175" width="5.25" style="360" customWidth="1"/>
    <col min="7176" max="7183" width="5.375" style="360" customWidth="1"/>
    <col min="7184" max="7184" width="5" style="360" customWidth="1"/>
    <col min="7185" max="7187" width="6" style="360" customWidth="1"/>
    <col min="7188" max="7189" width="5.5" style="360" customWidth="1"/>
    <col min="7190" max="7191" width="5.25" style="360" customWidth="1"/>
    <col min="7192" max="7424" width="9" style="360"/>
    <col min="7425" max="7425" width="4.875" style="360" customWidth="1"/>
    <col min="7426" max="7426" width="5.375" style="360" customWidth="1"/>
    <col min="7427" max="7427" width="4.875" style="360" customWidth="1"/>
    <col min="7428" max="7431" width="5.25" style="360" customWidth="1"/>
    <col min="7432" max="7439" width="5.375" style="360" customWidth="1"/>
    <col min="7440" max="7440" width="5" style="360" customWidth="1"/>
    <col min="7441" max="7443" width="6" style="360" customWidth="1"/>
    <col min="7444" max="7445" width="5.5" style="360" customWidth="1"/>
    <col min="7446" max="7447" width="5.25" style="360" customWidth="1"/>
    <col min="7448" max="7680" width="9" style="360"/>
    <col min="7681" max="7681" width="4.875" style="360" customWidth="1"/>
    <col min="7682" max="7682" width="5.375" style="360" customWidth="1"/>
    <col min="7683" max="7683" width="4.875" style="360" customWidth="1"/>
    <col min="7684" max="7687" width="5.25" style="360" customWidth="1"/>
    <col min="7688" max="7695" width="5.375" style="360" customWidth="1"/>
    <col min="7696" max="7696" width="5" style="360" customWidth="1"/>
    <col min="7697" max="7699" width="6" style="360" customWidth="1"/>
    <col min="7700" max="7701" width="5.5" style="360" customWidth="1"/>
    <col min="7702" max="7703" width="5.25" style="360" customWidth="1"/>
    <col min="7704" max="7936" width="9" style="360"/>
    <col min="7937" max="7937" width="4.875" style="360" customWidth="1"/>
    <col min="7938" max="7938" width="5.375" style="360" customWidth="1"/>
    <col min="7939" max="7939" width="4.875" style="360" customWidth="1"/>
    <col min="7940" max="7943" width="5.25" style="360" customWidth="1"/>
    <col min="7944" max="7951" width="5.375" style="360" customWidth="1"/>
    <col min="7952" max="7952" width="5" style="360" customWidth="1"/>
    <col min="7953" max="7955" width="6" style="360" customWidth="1"/>
    <col min="7956" max="7957" width="5.5" style="360" customWidth="1"/>
    <col min="7958" max="7959" width="5.25" style="360" customWidth="1"/>
    <col min="7960" max="8192" width="9" style="360"/>
    <col min="8193" max="8193" width="4.875" style="360" customWidth="1"/>
    <col min="8194" max="8194" width="5.375" style="360" customWidth="1"/>
    <col min="8195" max="8195" width="4.875" style="360" customWidth="1"/>
    <col min="8196" max="8199" width="5.25" style="360" customWidth="1"/>
    <col min="8200" max="8207" width="5.375" style="360" customWidth="1"/>
    <col min="8208" max="8208" width="5" style="360" customWidth="1"/>
    <col min="8209" max="8211" width="6" style="360" customWidth="1"/>
    <col min="8212" max="8213" width="5.5" style="360" customWidth="1"/>
    <col min="8214" max="8215" width="5.25" style="360" customWidth="1"/>
    <col min="8216" max="8448" width="9" style="360"/>
    <col min="8449" max="8449" width="4.875" style="360" customWidth="1"/>
    <col min="8450" max="8450" width="5.375" style="360" customWidth="1"/>
    <col min="8451" max="8451" width="4.875" style="360" customWidth="1"/>
    <col min="8452" max="8455" width="5.25" style="360" customWidth="1"/>
    <col min="8456" max="8463" width="5.375" style="360" customWidth="1"/>
    <col min="8464" max="8464" width="5" style="360" customWidth="1"/>
    <col min="8465" max="8467" width="6" style="360" customWidth="1"/>
    <col min="8468" max="8469" width="5.5" style="360" customWidth="1"/>
    <col min="8470" max="8471" width="5.25" style="360" customWidth="1"/>
    <col min="8472" max="8704" width="9" style="360"/>
    <col min="8705" max="8705" width="4.875" style="360" customWidth="1"/>
    <col min="8706" max="8706" width="5.375" style="360" customWidth="1"/>
    <col min="8707" max="8707" width="4.875" style="360" customWidth="1"/>
    <col min="8708" max="8711" width="5.25" style="360" customWidth="1"/>
    <col min="8712" max="8719" width="5.375" style="360" customWidth="1"/>
    <col min="8720" max="8720" width="5" style="360" customWidth="1"/>
    <col min="8721" max="8723" width="6" style="360" customWidth="1"/>
    <col min="8724" max="8725" width="5.5" style="360" customWidth="1"/>
    <col min="8726" max="8727" width="5.25" style="360" customWidth="1"/>
    <col min="8728" max="8960" width="9" style="360"/>
    <col min="8961" max="8961" width="4.875" style="360" customWidth="1"/>
    <col min="8962" max="8962" width="5.375" style="360" customWidth="1"/>
    <col min="8963" max="8963" width="4.875" style="360" customWidth="1"/>
    <col min="8964" max="8967" width="5.25" style="360" customWidth="1"/>
    <col min="8968" max="8975" width="5.375" style="360" customWidth="1"/>
    <col min="8976" max="8976" width="5" style="360" customWidth="1"/>
    <col min="8977" max="8979" width="6" style="360" customWidth="1"/>
    <col min="8980" max="8981" width="5.5" style="360" customWidth="1"/>
    <col min="8982" max="8983" width="5.25" style="360" customWidth="1"/>
    <col min="8984" max="9216" width="9" style="360"/>
    <col min="9217" max="9217" width="4.875" style="360" customWidth="1"/>
    <col min="9218" max="9218" width="5.375" style="360" customWidth="1"/>
    <col min="9219" max="9219" width="4.875" style="360" customWidth="1"/>
    <col min="9220" max="9223" width="5.25" style="360" customWidth="1"/>
    <col min="9224" max="9231" width="5.375" style="360" customWidth="1"/>
    <col min="9232" max="9232" width="5" style="360" customWidth="1"/>
    <col min="9233" max="9235" width="6" style="360" customWidth="1"/>
    <col min="9236" max="9237" width="5.5" style="360" customWidth="1"/>
    <col min="9238" max="9239" width="5.25" style="360" customWidth="1"/>
    <col min="9240" max="9472" width="9" style="360"/>
    <col min="9473" max="9473" width="4.875" style="360" customWidth="1"/>
    <col min="9474" max="9474" width="5.375" style="360" customWidth="1"/>
    <col min="9475" max="9475" width="4.875" style="360" customWidth="1"/>
    <col min="9476" max="9479" width="5.25" style="360" customWidth="1"/>
    <col min="9480" max="9487" width="5.375" style="360" customWidth="1"/>
    <col min="9488" max="9488" width="5" style="360" customWidth="1"/>
    <col min="9489" max="9491" width="6" style="360" customWidth="1"/>
    <col min="9492" max="9493" width="5.5" style="360" customWidth="1"/>
    <col min="9494" max="9495" width="5.25" style="360" customWidth="1"/>
    <col min="9496" max="9728" width="9" style="360"/>
    <col min="9729" max="9729" width="4.875" style="360" customWidth="1"/>
    <col min="9730" max="9730" width="5.375" style="360" customWidth="1"/>
    <col min="9731" max="9731" width="4.875" style="360" customWidth="1"/>
    <col min="9732" max="9735" width="5.25" style="360" customWidth="1"/>
    <col min="9736" max="9743" width="5.375" style="360" customWidth="1"/>
    <col min="9744" max="9744" width="5" style="360" customWidth="1"/>
    <col min="9745" max="9747" width="6" style="360" customWidth="1"/>
    <col min="9748" max="9749" width="5.5" style="360" customWidth="1"/>
    <col min="9750" max="9751" width="5.25" style="360" customWidth="1"/>
    <col min="9752" max="9984" width="9" style="360"/>
    <col min="9985" max="9985" width="4.875" style="360" customWidth="1"/>
    <col min="9986" max="9986" width="5.375" style="360" customWidth="1"/>
    <col min="9987" max="9987" width="4.875" style="360" customWidth="1"/>
    <col min="9988" max="9991" width="5.25" style="360" customWidth="1"/>
    <col min="9992" max="9999" width="5.375" style="360" customWidth="1"/>
    <col min="10000" max="10000" width="5" style="360" customWidth="1"/>
    <col min="10001" max="10003" width="6" style="360" customWidth="1"/>
    <col min="10004" max="10005" width="5.5" style="360" customWidth="1"/>
    <col min="10006" max="10007" width="5.25" style="360" customWidth="1"/>
    <col min="10008" max="10240" width="9" style="360"/>
    <col min="10241" max="10241" width="4.875" style="360" customWidth="1"/>
    <col min="10242" max="10242" width="5.375" style="360" customWidth="1"/>
    <col min="10243" max="10243" width="4.875" style="360" customWidth="1"/>
    <col min="10244" max="10247" width="5.25" style="360" customWidth="1"/>
    <col min="10248" max="10255" width="5.375" style="360" customWidth="1"/>
    <col min="10256" max="10256" width="5" style="360" customWidth="1"/>
    <col min="10257" max="10259" width="6" style="360" customWidth="1"/>
    <col min="10260" max="10261" width="5.5" style="360" customWidth="1"/>
    <col min="10262" max="10263" width="5.25" style="360" customWidth="1"/>
    <col min="10264" max="10496" width="9" style="360"/>
    <col min="10497" max="10497" width="4.875" style="360" customWidth="1"/>
    <col min="10498" max="10498" width="5.375" style="360" customWidth="1"/>
    <col min="10499" max="10499" width="4.875" style="360" customWidth="1"/>
    <col min="10500" max="10503" width="5.25" style="360" customWidth="1"/>
    <col min="10504" max="10511" width="5.375" style="360" customWidth="1"/>
    <col min="10512" max="10512" width="5" style="360" customWidth="1"/>
    <col min="10513" max="10515" width="6" style="360" customWidth="1"/>
    <col min="10516" max="10517" width="5.5" style="360" customWidth="1"/>
    <col min="10518" max="10519" width="5.25" style="360" customWidth="1"/>
    <col min="10520" max="10752" width="9" style="360"/>
    <col min="10753" max="10753" width="4.875" style="360" customWidth="1"/>
    <col min="10754" max="10754" width="5.375" style="360" customWidth="1"/>
    <col min="10755" max="10755" width="4.875" style="360" customWidth="1"/>
    <col min="10756" max="10759" width="5.25" style="360" customWidth="1"/>
    <col min="10760" max="10767" width="5.375" style="360" customWidth="1"/>
    <col min="10768" max="10768" width="5" style="360" customWidth="1"/>
    <col min="10769" max="10771" width="6" style="360" customWidth="1"/>
    <col min="10772" max="10773" width="5.5" style="360" customWidth="1"/>
    <col min="10774" max="10775" width="5.25" style="360" customWidth="1"/>
    <col min="10776" max="11008" width="9" style="360"/>
    <col min="11009" max="11009" width="4.875" style="360" customWidth="1"/>
    <col min="11010" max="11010" width="5.375" style="360" customWidth="1"/>
    <col min="11011" max="11011" width="4.875" style="360" customWidth="1"/>
    <col min="11012" max="11015" width="5.25" style="360" customWidth="1"/>
    <col min="11016" max="11023" width="5.375" style="360" customWidth="1"/>
    <col min="11024" max="11024" width="5" style="360" customWidth="1"/>
    <col min="11025" max="11027" width="6" style="360" customWidth="1"/>
    <col min="11028" max="11029" width="5.5" style="360" customWidth="1"/>
    <col min="11030" max="11031" width="5.25" style="360" customWidth="1"/>
    <col min="11032" max="11264" width="9" style="360"/>
    <col min="11265" max="11265" width="4.875" style="360" customWidth="1"/>
    <col min="11266" max="11266" width="5.375" style="360" customWidth="1"/>
    <col min="11267" max="11267" width="4.875" style="360" customWidth="1"/>
    <col min="11268" max="11271" width="5.25" style="360" customWidth="1"/>
    <col min="11272" max="11279" width="5.375" style="360" customWidth="1"/>
    <col min="11280" max="11280" width="5" style="360" customWidth="1"/>
    <col min="11281" max="11283" width="6" style="360" customWidth="1"/>
    <col min="11284" max="11285" width="5.5" style="360" customWidth="1"/>
    <col min="11286" max="11287" width="5.25" style="360" customWidth="1"/>
    <col min="11288" max="11520" width="9" style="360"/>
    <col min="11521" max="11521" width="4.875" style="360" customWidth="1"/>
    <col min="11522" max="11522" width="5.375" style="360" customWidth="1"/>
    <col min="11523" max="11523" width="4.875" style="360" customWidth="1"/>
    <col min="11524" max="11527" width="5.25" style="360" customWidth="1"/>
    <col min="11528" max="11535" width="5.375" style="360" customWidth="1"/>
    <col min="11536" max="11536" width="5" style="360" customWidth="1"/>
    <col min="11537" max="11539" width="6" style="360" customWidth="1"/>
    <col min="11540" max="11541" width="5.5" style="360" customWidth="1"/>
    <col min="11542" max="11543" width="5.25" style="360" customWidth="1"/>
    <col min="11544" max="11776" width="9" style="360"/>
    <col min="11777" max="11777" width="4.875" style="360" customWidth="1"/>
    <col min="11778" max="11778" width="5.375" style="360" customWidth="1"/>
    <col min="11779" max="11779" width="4.875" style="360" customWidth="1"/>
    <col min="11780" max="11783" width="5.25" style="360" customWidth="1"/>
    <col min="11784" max="11791" width="5.375" style="360" customWidth="1"/>
    <col min="11792" max="11792" width="5" style="360" customWidth="1"/>
    <col min="11793" max="11795" width="6" style="360" customWidth="1"/>
    <col min="11796" max="11797" width="5.5" style="360" customWidth="1"/>
    <col min="11798" max="11799" width="5.25" style="360" customWidth="1"/>
    <col min="11800" max="12032" width="9" style="360"/>
    <col min="12033" max="12033" width="4.875" style="360" customWidth="1"/>
    <col min="12034" max="12034" width="5.375" style="360" customWidth="1"/>
    <col min="12035" max="12035" width="4.875" style="360" customWidth="1"/>
    <col min="12036" max="12039" width="5.25" style="360" customWidth="1"/>
    <col min="12040" max="12047" width="5.375" style="360" customWidth="1"/>
    <col min="12048" max="12048" width="5" style="360" customWidth="1"/>
    <col min="12049" max="12051" width="6" style="360" customWidth="1"/>
    <col min="12052" max="12053" width="5.5" style="360" customWidth="1"/>
    <col min="12054" max="12055" width="5.25" style="360" customWidth="1"/>
    <col min="12056" max="12288" width="9" style="360"/>
    <col min="12289" max="12289" width="4.875" style="360" customWidth="1"/>
    <col min="12290" max="12290" width="5.375" style="360" customWidth="1"/>
    <col min="12291" max="12291" width="4.875" style="360" customWidth="1"/>
    <col min="12292" max="12295" width="5.25" style="360" customWidth="1"/>
    <col min="12296" max="12303" width="5.375" style="360" customWidth="1"/>
    <col min="12304" max="12304" width="5" style="360" customWidth="1"/>
    <col min="12305" max="12307" width="6" style="360" customWidth="1"/>
    <col min="12308" max="12309" width="5.5" style="360" customWidth="1"/>
    <col min="12310" max="12311" width="5.25" style="360" customWidth="1"/>
    <col min="12312" max="12544" width="9" style="360"/>
    <col min="12545" max="12545" width="4.875" style="360" customWidth="1"/>
    <col min="12546" max="12546" width="5.375" style="360" customWidth="1"/>
    <col min="12547" max="12547" width="4.875" style="360" customWidth="1"/>
    <col min="12548" max="12551" width="5.25" style="360" customWidth="1"/>
    <col min="12552" max="12559" width="5.375" style="360" customWidth="1"/>
    <col min="12560" max="12560" width="5" style="360" customWidth="1"/>
    <col min="12561" max="12563" width="6" style="360" customWidth="1"/>
    <col min="12564" max="12565" width="5.5" style="360" customWidth="1"/>
    <col min="12566" max="12567" width="5.25" style="360" customWidth="1"/>
    <col min="12568" max="12800" width="9" style="360"/>
    <col min="12801" max="12801" width="4.875" style="360" customWidth="1"/>
    <col min="12802" max="12802" width="5.375" style="360" customWidth="1"/>
    <col min="12803" max="12803" width="4.875" style="360" customWidth="1"/>
    <col min="12804" max="12807" width="5.25" style="360" customWidth="1"/>
    <col min="12808" max="12815" width="5.375" style="360" customWidth="1"/>
    <col min="12816" max="12816" width="5" style="360" customWidth="1"/>
    <col min="12817" max="12819" width="6" style="360" customWidth="1"/>
    <col min="12820" max="12821" width="5.5" style="360" customWidth="1"/>
    <col min="12822" max="12823" width="5.25" style="360" customWidth="1"/>
    <col min="12824" max="13056" width="9" style="360"/>
    <col min="13057" max="13057" width="4.875" style="360" customWidth="1"/>
    <col min="13058" max="13058" width="5.375" style="360" customWidth="1"/>
    <col min="13059" max="13059" width="4.875" style="360" customWidth="1"/>
    <col min="13060" max="13063" width="5.25" style="360" customWidth="1"/>
    <col min="13064" max="13071" width="5.375" style="360" customWidth="1"/>
    <col min="13072" max="13072" width="5" style="360" customWidth="1"/>
    <col min="13073" max="13075" width="6" style="360" customWidth="1"/>
    <col min="13076" max="13077" width="5.5" style="360" customWidth="1"/>
    <col min="13078" max="13079" width="5.25" style="360" customWidth="1"/>
    <col min="13080" max="13312" width="9" style="360"/>
    <col min="13313" max="13313" width="4.875" style="360" customWidth="1"/>
    <col min="13314" max="13314" width="5.375" style="360" customWidth="1"/>
    <col min="13315" max="13315" width="4.875" style="360" customWidth="1"/>
    <col min="13316" max="13319" width="5.25" style="360" customWidth="1"/>
    <col min="13320" max="13327" width="5.375" style="360" customWidth="1"/>
    <col min="13328" max="13328" width="5" style="360" customWidth="1"/>
    <col min="13329" max="13331" width="6" style="360" customWidth="1"/>
    <col min="13332" max="13333" width="5.5" style="360" customWidth="1"/>
    <col min="13334" max="13335" width="5.25" style="360" customWidth="1"/>
    <col min="13336" max="13568" width="9" style="360"/>
    <col min="13569" max="13569" width="4.875" style="360" customWidth="1"/>
    <col min="13570" max="13570" width="5.375" style="360" customWidth="1"/>
    <col min="13571" max="13571" width="4.875" style="360" customWidth="1"/>
    <col min="13572" max="13575" width="5.25" style="360" customWidth="1"/>
    <col min="13576" max="13583" width="5.375" style="360" customWidth="1"/>
    <col min="13584" max="13584" width="5" style="360" customWidth="1"/>
    <col min="13585" max="13587" width="6" style="360" customWidth="1"/>
    <col min="13588" max="13589" width="5.5" style="360" customWidth="1"/>
    <col min="13590" max="13591" width="5.25" style="360" customWidth="1"/>
    <col min="13592" max="13824" width="9" style="360"/>
    <col min="13825" max="13825" width="4.875" style="360" customWidth="1"/>
    <col min="13826" max="13826" width="5.375" style="360" customWidth="1"/>
    <col min="13827" max="13827" width="4.875" style="360" customWidth="1"/>
    <col min="13828" max="13831" width="5.25" style="360" customWidth="1"/>
    <col min="13832" max="13839" width="5.375" style="360" customWidth="1"/>
    <col min="13840" max="13840" width="5" style="360" customWidth="1"/>
    <col min="13841" max="13843" width="6" style="360" customWidth="1"/>
    <col min="13844" max="13845" width="5.5" style="360" customWidth="1"/>
    <col min="13846" max="13847" width="5.25" style="360" customWidth="1"/>
    <col min="13848" max="14080" width="9" style="360"/>
    <col min="14081" max="14081" width="4.875" style="360" customWidth="1"/>
    <col min="14082" max="14082" width="5.375" style="360" customWidth="1"/>
    <col min="14083" max="14083" width="4.875" style="360" customWidth="1"/>
    <col min="14084" max="14087" width="5.25" style="360" customWidth="1"/>
    <col min="14088" max="14095" width="5.375" style="360" customWidth="1"/>
    <col min="14096" max="14096" width="5" style="360" customWidth="1"/>
    <col min="14097" max="14099" width="6" style="360" customWidth="1"/>
    <col min="14100" max="14101" width="5.5" style="360" customWidth="1"/>
    <col min="14102" max="14103" width="5.25" style="360" customWidth="1"/>
    <col min="14104" max="14336" width="9" style="360"/>
    <col min="14337" max="14337" width="4.875" style="360" customWidth="1"/>
    <col min="14338" max="14338" width="5.375" style="360" customWidth="1"/>
    <col min="14339" max="14339" width="4.875" style="360" customWidth="1"/>
    <col min="14340" max="14343" width="5.25" style="360" customWidth="1"/>
    <col min="14344" max="14351" width="5.375" style="360" customWidth="1"/>
    <col min="14352" max="14352" width="5" style="360" customWidth="1"/>
    <col min="14353" max="14355" width="6" style="360" customWidth="1"/>
    <col min="14356" max="14357" width="5.5" style="360" customWidth="1"/>
    <col min="14358" max="14359" width="5.25" style="360" customWidth="1"/>
    <col min="14360" max="14592" width="9" style="360"/>
    <col min="14593" max="14593" width="4.875" style="360" customWidth="1"/>
    <col min="14594" max="14594" width="5.375" style="360" customWidth="1"/>
    <col min="14595" max="14595" width="4.875" style="360" customWidth="1"/>
    <col min="14596" max="14599" width="5.25" style="360" customWidth="1"/>
    <col min="14600" max="14607" width="5.375" style="360" customWidth="1"/>
    <col min="14608" max="14608" width="5" style="360" customWidth="1"/>
    <col min="14609" max="14611" width="6" style="360" customWidth="1"/>
    <col min="14612" max="14613" width="5.5" style="360" customWidth="1"/>
    <col min="14614" max="14615" width="5.25" style="360" customWidth="1"/>
    <col min="14616" max="14848" width="9" style="360"/>
    <col min="14849" max="14849" width="4.875" style="360" customWidth="1"/>
    <col min="14850" max="14850" width="5.375" style="360" customWidth="1"/>
    <col min="14851" max="14851" width="4.875" style="360" customWidth="1"/>
    <col min="14852" max="14855" width="5.25" style="360" customWidth="1"/>
    <col min="14856" max="14863" width="5.375" style="360" customWidth="1"/>
    <col min="14864" max="14864" width="5" style="360" customWidth="1"/>
    <col min="14865" max="14867" width="6" style="360" customWidth="1"/>
    <col min="14868" max="14869" width="5.5" style="360" customWidth="1"/>
    <col min="14870" max="14871" width="5.25" style="360" customWidth="1"/>
    <col min="14872" max="15104" width="9" style="360"/>
    <col min="15105" max="15105" width="4.875" style="360" customWidth="1"/>
    <col min="15106" max="15106" width="5.375" style="360" customWidth="1"/>
    <col min="15107" max="15107" width="4.875" style="360" customWidth="1"/>
    <col min="15108" max="15111" width="5.25" style="360" customWidth="1"/>
    <col min="15112" max="15119" width="5.375" style="360" customWidth="1"/>
    <col min="15120" max="15120" width="5" style="360" customWidth="1"/>
    <col min="15121" max="15123" width="6" style="360" customWidth="1"/>
    <col min="15124" max="15125" width="5.5" style="360" customWidth="1"/>
    <col min="15126" max="15127" width="5.25" style="360" customWidth="1"/>
    <col min="15128" max="15360" width="9" style="360"/>
    <col min="15361" max="15361" width="4.875" style="360" customWidth="1"/>
    <col min="15362" max="15362" width="5.375" style="360" customWidth="1"/>
    <col min="15363" max="15363" width="4.875" style="360" customWidth="1"/>
    <col min="15364" max="15367" width="5.25" style="360" customWidth="1"/>
    <col min="15368" max="15375" width="5.375" style="360" customWidth="1"/>
    <col min="15376" max="15376" width="5" style="360" customWidth="1"/>
    <col min="15377" max="15379" width="6" style="360" customWidth="1"/>
    <col min="15380" max="15381" width="5.5" style="360" customWidth="1"/>
    <col min="15382" max="15383" width="5.25" style="360" customWidth="1"/>
    <col min="15384" max="15616" width="9" style="360"/>
    <col min="15617" max="15617" width="4.875" style="360" customWidth="1"/>
    <col min="15618" max="15618" width="5.375" style="360" customWidth="1"/>
    <col min="15619" max="15619" width="4.875" style="360" customWidth="1"/>
    <col min="15620" max="15623" width="5.25" style="360" customWidth="1"/>
    <col min="15624" max="15631" width="5.375" style="360" customWidth="1"/>
    <col min="15632" max="15632" width="5" style="360" customWidth="1"/>
    <col min="15633" max="15635" width="6" style="360" customWidth="1"/>
    <col min="15636" max="15637" width="5.5" style="360" customWidth="1"/>
    <col min="15638" max="15639" width="5.25" style="360" customWidth="1"/>
    <col min="15640" max="15872" width="9" style="360"/>
    <col min="15873" max="15873" width="4.875" style="360" customWidth="1"/>
    <col min="15874" max="15874" width="5.375" style="360" customWidth="1"/>
    <col min="15875" max="15875" width="4.875" style="360" customWidth="1"/>
    <col min="15876" max="15879" width="5.25" style="360" customWidth="1"/>
    <col min="15880" max="15887" width="5.375" style="360" customWidth="1"/>
    <col min="15888" max="15888" width="5" style="360" customWidth="1"/>
    <col min="15889" max="15891" width="6" style="360" customWidth="1"/>
    <col min="15892" max="15893" width="5.5" style="360" customWidth="1"/>
    <col min="15894" max="15895" width="5.25" style="360" customWidth="1"/>
    <col min="15896" max="16128" width="9" style="360"/>
    <col min="16129" max="16129" width="4.875" style="360" customWidth="1"/>
    <col min="16130" max="16130" width="5.375" style="360" customWidth="1"/>
    <col min="16131" max="16131" width="4.875" style="360" customWidth="1"/>
    <col min="16132" max="16135" width="5.25" style="360" customWidth="1"/>
    <col min="16136" max="16143" width="5.375" style="360" customWidth="1"/>
    <col min="16144" max="16144" width="5" style="360" customWidth="1"/>
    <col min="16145" max="16147" width="6" style="360" customWidth="1"/>
    <col min="16148" max="16149" width="5.5" style="360" customWidth="1"/>
    <col min="16150" max="16151" width="5.25" style="360" customWidth="1"/>
    <col min="16152" max="16384" width="9" style="360"/>
  </cols>
  <sheetData>
    <row r="1" spans="1:38" s="364" customFormat="1" ht="12.75" x14ac:dyDescent="0.2">
      <c r="A1" s="658" t="s">
        <v>0</v>
      </c>
      <c r="B1" s="658"/>
      <c r="C1" s="658"/>
      <c r="D1" s="658"/>
      <c r="E1" s="658"/>
      <c r="F1" s="658"/>
      <c r="G1" s="658"/>
      <c r="H1" s="365"/>
      <c r="I1" s="365"/>
      <c r="J1" s="365"/>
      <c r="K1" s="365"/>
      <c r="L1" s="365"/>
      <c r="M1" s="365"/>
      <c r="N1" s="365"/>
      <c r="O1" s="366"/>
      <c r="P1" s="366"/>
      <c r="Q1" s="366"/>
      <c r="R1" s="366"/>
      <c r="S1" s="366"/>
      <c r="T1" s="366"/>
      <c r="U1" s="366"/>
    </row>
    <row r="2" spans="1:38" s="364" customFormat="1" ht="12.75" x14ac:dyDescent="0.2">
      <c r="A2" s="659" t="s">
        <v>11</v>
      </c>
      <c r="B2" s="659"/>
      <c r="C2" s="659"/>
      <c r="D2" s="659"/>
      <c r="E2" s="659"/>
      <c r="F2" s="659"/>
      <c r="G2" s="367"/>
      <c r="H2" s="368"/>
      <c r="I2" s="368"/>
      <c r="J2" s="368"/>
      <c r="K2" s="368"/>
      <c r="L2" s="368"/>
      <c r="M2" s="365"/>
      <c r="N2" s="365"/>
      <c r="O2" s="369"/>
      <c r="P2" s="369"/>
      <c r="Q2" s="369"/>
      <c r="R2" s="369"/>
      <c r="S2" s="369"/>
      <c r="T2" s="369"/>
      <c r="U2" s="369"/>
    </row>
    <row r="3" spans="1:38" s="364" customFormat="1" ht="3.75" customHeight="1" x14ac:dyDescent="0.2">
      <c r="A3" s="365"/>
      <c r="B3" s="370"/>
      <c r="C3" s="370"/>
      <c r="D3" s="370"/>
      <c r="E3" s="370"/>
      <c r="F3" s="370"/>
      <c r="G3" s="370"/>
      <c r="H3" s="365"/>
      <c r="I3" s="365"/>
      <c r="J3" s="365"/>
      <c r="K3" s="365"/>
      <c r="L3" s="365"/>
      <c r="M3" s="365"/>
      <c r="N3" s="365"/>
      <c r="O3" s="365"/>
      <c r="P3" s="371"/>
      <c r="Q3" s="365"/>
      <c r="R3" s="365"/>
      <c r="S3" s="365"/>
      <c r="T3" s="365"/>
      <c r="U3" s="365"/>
    </row>
    <row r="4" spans="1:38" s="364" customFormat="1" ht="12.75" x14ac:dyDescent="0.2">
      <c r="A4" s="660" t="s">
        <v>249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</row>
    <row r="5" spans="1:38" s="364" customFormat="1" ht="12.75" x14ac:dyDescent="0.2">
      <c r="A5" s="660" t="s">
        <v>318</v>
      </c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0"/>
      <c r="V5" s="660"/>
      <c r="W5" s="660"/>
      <c r="X5" s="660"/>
      <c r="Y5" s="660"/>
      <c r="Z5" s="660"/>
      <c r="AA5" s="370"/>
      <c r="AB5" s="370"/>
      <c r="AC5" s="370"/>
      <c r="AD5" s="370"/>
      <c r="AE5" s="370"/>
      <c r="AF5" s="370"/>
      <c r="AG5" s="370"/>
      <c r="AH5" s="370"/>
      <c r="AI5" s="370"/>
      <c r="AJ5" s="370"/>
      <c r="AK5" s="370"/>
      <c r="AL5" s="370"/>
    </row>
    <row r="6" spans="1:38" s="364" customFormat="1" ht="13.5" thickBot="1" x14ac:dyDescent="0.25">
      <c r="A6" s="661" t="s">
        <v>359</v>
      </c>
      <c r="B6" s="661"/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1"/>
      <c r="U6" s="661"/>
      <c r="V6" s="661"/>
      <c r="W6" s="661"/>
      <c r="X6" s="661"/>
      <c r="Y6" s="661"/>
      <c r="Z6" s="661"/>
    </row>
    <row r="7" spans="1:38" ht="16.5" thickTop="1" x14ac:dyDescent="0.25">
      <c r="A7" s="617" t="s">
        <v>17</v>
      </c>
      <c r="B7" s="578"/>
      <c r="C7" s="578" t="s">
        <v>252</v>
      </c>
      <c r="D7" s="584" t="s">
        <v>253</v>
      </c>
      <c r="E7" s="584"/>
      <c r="F7" s="584"/>
      <c r="G7" s="584" t="s">
        <v>20</v>
      </c>
      <c r="H7" s="584"/>
      <c r="I7" s="584"/>
      <c r="J7" s="584"/>
      <c r="K7" s="584" t="s">
        <v>21</v>
      </c>
      <c r="L7" s="584"/>
      <c r="M7" s="584"/>
      <c r="N7" s="584"/>
      <c r="O7" s="584"/>
      <c r="P7" s="584" t="s">
        <v>22</v>
      </c>
      <c r="Q7" s="584"/>
      <c r="R7" s="584"/>
      <c r="S7" s="584"/>
      <c r="T7" s="584" t="s">
        <v>254</v>
      </c>
      <c r="U7" s="584"/>
      <c r="V7" s="584"/>
      <c r="W7" s="584"/>
      <c r="X7" s="614" t="s">
        <v>319</v>
      </c>
      <c r="Y7" s="614"/>
      <c r="Z7" s="615"/>
    </row>
    <row r="8" spans="1:38" ht="17.25" customHeight="1" x14ac:dyDescent="0.2">
      <c r="A8" s="586" t="s">
        <v>255</v>
      </c>
      <c r="B8" s="579"/>
      <c r="C8" s="579"/>
      <c r="D8" s="293" t="s">
        <v>256</v>
      </c>
      <c r="E8" s="294" t="s">
        <v>257</v>
      </c>
      <c r="F8" s="294" t="s">
        <v>258</v>
      </c>
      <c r="G8" s="294" t="s">
        <v>259</v>
      </c>
      <c r="H8" s="294" t="s">
        <v>260</v>
      </c>
      <c r="I8" s="294" t="s">
        <v>261</v>
      </c>
      <c r="J8" s="294" t="s">
        <v>262</v>
      </c>
      <c r="K8" s="294" t="s">
        <v>263</v>
      </c>
      <c r="L8" s="295" t="s">
        <v>264</v>
      </c>
      <c r="M8" s="293" t="s">
        <v>265</v>
      </c>
      <c r="N8" s="295" t="s">
        <v>266</v>
      </c>
      <c r="O8" s="294" t="s">
        <v>43</v>
      </c>
      <c r="P8" s="296" t="s">
        <v>267</v>
      </c>
      <c r="Q8" s="296" t="s">
        <v>256</v>
      </c>
      <c r="R8" s="296" t="s">
        <v>257</v>
      </c>
      <c r="S8" s="296" t="s">
        <v>258</v>
      </c>
      <c r="T8" s="296" t="s">
        <v>268</v>
      </c>
      <c r="U8" s="296" t="s">
        <v>269</v>
      </c>
      <c r="V8" s="296" t="s">
        <v>93</v>
      </c>
      <c r="W8" s="296" t="s">
        <v>109</v>
      </c>
      <c r="X8" s="358" t="s">
        <v>320</v>
      </c>
      <c r="Y8" s="358" t="s">
        <v>321</v>
      </c>
      <c r="Z8" s="335" t="s">
        <v>328</v>
      </c>
    </row>
    <row r="9" spans="1:38" ht="17.25" customHeight="1" x14ac:dyDescent="0.2">
      <c r="A9" s="586" t="s">
        <v>270</v>
      </c>
      <c r="B9" s="579"/>
      <c r="C9" s="579"/>
      <c r="D9" s="334">
        <v>1</v>
      </c>
      <c r="E9" s="334">
        <v>2</v>
      </c>
      <c r="F9" s="334">
        <v>3</v>
      </c>
      <c r="G9" s="334">
        <v>4</v>
      </c>
      <c r="H9" s="334">
        <v>5</v>
      </c>
      <c r="I9" s="334">
        <v>6</v>
      </c>
      <c r="J9" s="334">
        <v>7</v>
      </c>
      <c r="K9" s="334">
        <v>8</v>
      </c>
      <c r="L9" s="334">
        <v>9</v>
      </c>
      <c r="M9" s="334">
        <v>10</v>
      </c>
      <c r="N9" s="334">
        <v>11</v>
      </c>
      <c r="O9" s="334">
        <v>12</v>
      </c>
      <c r="P9" s="334">
        <v>13</v>
      </c>
      <c r="Q9" s="334">
        <v>14</v>
      </c>
      <c r="R9" s="334">
        <v>15</v>
      </c>
      <c r="S9" s="334">
        <v>16</v>
      </c>
      <c r="T9" s="334">
        <v>17</v>
      </c>
      <c r="U9" s="334">
        <v>18</v>
      </c>
      <c r="V9" s="334">
        <v>19</v>
      </c>
      <c r="W9" s="334">
        <v>20</v>
      </c>
      <c r="X9" s="334">
        <v>21</v>
      </c>
      <c r="Y9" s="334">
        <v>22</v>
      </c>
      <c r="Z9" s="335">
        <v>23</v>
      </c>
    </row>
    <row r="10" spans="1:38" ht="9.75" customHeight="1" x14ac:dyDescent="0.25">
      <c r="A10" s="490" t="s">
        <v>271</v>
      </c>
      <c r="B10" s="481"/>
      <c r="C10" s="303" t="s">
        <v>274</v>
      </c>
      <c r="D10" s="336"/>
      <c r="E10" s="336"/>
      <c r="F10" s="336"/>
      <c r="G10" s="336"/>
      <c r="H10" s="312"/>
      <c r="I10" s="312"/>
      <c r="J10" s="312"/>
      <c r="K10" s="312"/>
      <c r="L10" s="312"/>
      <c r="M10" s="312"/>
      <c r="N10" s="312"/>
      <c r="O10" s="312"/>
      <c r="P10" s="336"/>
      <c r="Q10" s="336"/>
      <c r="R10" s="336"/>
      <c r="S10" s="336"/>
      <c r="T10" s="336"/>
      <c r="U10" s="336"/>
      <c r="V10" s="319"/>
      <c r="W10" s="312"/>
      <c r="X10" s="312"/>
      <c r="Y10" s="312"/>
      <c r="Z10" s="337"/>
    </row>
    <row r="11" spans="1:38" ht="9.75" customHeight="1" x14ac:dyDescent="0.25">
      <c r="A11" s="490"/>
      <c r="B11" s="481"/>
      <c r="C11" s="303" t="s">
        <v>277</v>
      </c>
      <c r="D11" s="336"/>
      <c r="E11" s="336"/>
      <c r="F11" s="336"/>
      <c r="G11" s="336"/>
      <c r="H11" s="312"/>
      <c r="I11" s="312"/>
      <c r="J11" s="312"/>
      <c r="K11" s="312"/>
      <c r="L11" s="312"/>
      <c r="M11" s="312"/>
      <c r="N11" s="312"/>
      <c r="O11" s="312"/>
      <c r="P11" s="336"/>
      <c r="Q11" s="336"/>
      <c r="R11" s="336"/>
      <c r="S11" s="336"/>
      <c r="T11" s="336"/>
      <c r="U11" s="336"/>
      <c r="V11" s="319"/>
      <c r="W11" s="312"/>
      <c r="X11" s="312"/>
      <c r="Y11" s="312"/>
      <c r="Z11" s="337"/>
    </row>
    <row r="12" spans="1:38" ht="9.75" customHeight="1" x14ac:dyDescent="0.25">
      <c r="A12" s="490"/>
      <c r="B12" s="481" t="s">
        <v>279</v>
      </c>
      <c r="C12" s="303" t="s">
        <v>280</v>
      </c>
      <c r="D12" s="336"/>
      <c r="E12" s="338"/>
      <c r="F12" s="336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37"/>
    </row>
    <row r="13" spans="1:38" ht="9.75" customHeight="1" x14ac:dyDescent="0.25">
      <c r="A13" s="490"/>
      <c r="B13" s="481"/>
      <c r="C13" s="303" t="s">
        <v>282</v>
      </c>
      <c r="D13" s="336"/>
      <c r="E13" s="336"/>
      <c r="F13" s="336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37"/>
    </row>
    <row r="14" spans="1:38" ht="9.75" customHeight="1" x14ac:dyDescent="0.25">
      <c r="A14" s="490" t="s">
        <v>284</v>
      </c>
      <c r="B14" s="481" t="s">
        <v>272</v>
      </c>
      <c r="C14" s="303" t="s">
        <v>280</v>
      </c>
      <c r="D14" s="339"/>
      <c r="E14" s="339"/>
      <c r="F14" s="336"/>
      <c r="G14" s="348"/>
      <c r="H14" s="348"/>
      <c r="I14" s="348"/>
      <c r="J14" s="348"/>
      <c r="K14" s="348"/>
      <c r="L14" s="348"/>
      <c r="M14" s="348"/>
      <c r="N14" s="348"/>
      <c r="O14" s="312"/>
      <c r="P14" s="348"/>
      <c r="Q14" s="348"/>
      <c r="R14" s="348"/>
      <c r="S14" s="348"/>
      <c r="T14" s="348"/>
      <c r="U14" s="319"/>
      <c r="V14" s="319"/>
      <c r="W14" s="312"/>
      <c r="X14" s="312"/>
      <c r="Y14" s="312"/>
      <c r="Z14" s="337"/>
    </row>
    <row r="15" spans="1:38" ht="13.5" customHeight="1" x14ac:dyDescent="0.25">
      <c r="A15" s="490"/>
      <c r="B15" s="481"/>
      <c r="C15" s="303" t="s">
        <v>282</v>
      </c>
      <c r="D15" s="339"/>
      <c r="E15" s="339"/>
      <c r="F15" s="336"/>
      <c r="G15" s="348"/>
      <c r="H15" s="348"/>
      <c r="I15" s="312"/>
      <c r="J15" s="312"/>
      <c r="K15" s="312"/>
      <c r="L15" s="312"/>
      <c r="M15" s="312"/>
      <c r="N15" s="312"/>
      <c r="O15" s="312"/>
      <c r="P15" s="348"/>
      <c r="Q15" s="348"/>
      <c r="R15" s="348"/>
      <c r="S15" s="348"/>
      <c r="T15" s="348"/>
      <c r="U15" s="319"/>
      <c r="V15" s="312"/>
      <c r="W15" s="312"/>
      <c r="X15" s="312"/>
      <c r="Y15" s="312"/>
      <c r="Z15" s="337"/>
    </row>
    <row r="16" spans="1:38" ht="19.5" customHeight="1" x14ac:dyDescent="0.25">
      <c r="A16" s="490"/>
      <c r="B16" s="481" t="s">
        <v>279</v>
      </c>
      <c r="C16" s="303" t="s">
        <v>280</v>
      </c>
      <c r="D16" s="339"/>
      <c r="E16" s="339"/>
      <c r="F16" s="336"/>
      <c r="G16" s="312"/>
      <c r="H16" s="312"/>
      <c r="I16" s="662" t="s">
        <v>323</v>
      </c>
      <c r="J16" s="662"/>
      <c r="K16" s="662"/>
      <c r="L16" s="662"/>
      <c r="M16" s="662"/>
      <c r="N16" s="663" t="s">
        <v>324</v>
      </c>
      <c r="O16" s="663"/>
      <c r="P16" s="387"/>
      <c r="Q16" s="686" t="s">
        <v>343</v>
      </c>
      <c r="R16" s="686"/>
      <c r="S16" s="686"/>
      <c r="T16" s="686"/>
      <c r="U16" s="686"/>
      <c r="V16" s="686"/>
      <c r="W16" s="686"/>
      <c r="X16" s="686"/>
      <c r="Y16" s="687"/>
      <c r="Z16" s="666" t="s">
        <v>355</v>
      </c>
    </row>
    <row r="17" spans="1:26" ht="19.5" customHeight="1" x14ac:dyDescent="0.25">
      <c r="A17" s="490"/>
      <c r="B17" s="481"/>
      <c r="C17" s="303" t="s">
        <v>282</v>
      </c>
      <c r="D17" s="339"/>
      <c r="E17" s="339"/>
      <c r="F17" s="336"/>
      <c r="G17" s="312"/>
      <c r="H17" s="312"/>
      <c r="I17" s="662"/>
      <c r="J17" s="662"/>
      <c r="K17" s="662"/>
      <c r="L17" s="662"/>
      <c r="M17" s="662"/>
      <c r="N17" s="663"/>
      <c r="O17" s="663"/>
      <c r="P17" s="387"/>
      <c r="Q17" s="688"/>
      <c r="R17" s="688"/>
      <c r="S17" s="688"/>
      <c r="T17" s="688"/>
      <c r="U17" s="688"/>
      <c r="V17" s="688"/>
      <c r="W17" s="688"/>
      <c r="X17" s="688"/>
      <c r="Y17" s="689"/>
      <c r="Z17" s="667"/>
    </row>
    <row r="18" spans="1:26" ht="13.5" customHeight="1" x14ac:dyDescent="0.25">
      <c r="A18" s="490" t="s">
        <v>288</v>
      </c>
      <c r="B18" s="481" t="s">
        <v>272</v>
      </c>
      <c r="C18" s="303" t="s">
        <v>280</v>
      </c>
      <c r="D18" s="327"/>
      <c r="E18" s="327"/>
      <c r="F18" s="336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27"/>
      <c r="V18" s="312"/>
      <c r="W18" s="312"/>
      <c r="X18" s="312"/>
      <c r="Y18" s="312"/>
      <c r="Z18" s="337"/>
    </row>
    <row r="19" spans="1:26" ht="13.5" customHeight="1" x14ac:dyDescent="0.25">
      <c r="A19" s="490"/>
      <c r="B19" s="481"/>
      <c r="C19" s="303" t="s">
        <v>282</v>
      </c>
      <c r="D19" s="338"/>
      <c r="E19" s="338"/>
      <c r="F19" s="336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38"/>
      <c r="V19" s="312"/>
      <c r="W19" s="312"/>
      <c r="X19" s="312"/>
      <c r="Y19" s="312"/>
      <c r="Z19" s="337"/>
    </row>
    <row r="20" spans="1:26" ht="13.5" customHeight="1" x14ac:dyDescent="0.25">
      <c r="A20" s="490"/>
      <c r="B20" s="481" t="s">
        <v>279</v>
      </c>
      <c r="C20" s="303" t="s">
        <v>280</v>
      </c>
      <c r="D20" s="327"/>
      <c r="E20" s="327"/>
      <c r="F20" s="336"/>
      <c r="G20" s="312"/>
      <c r="H20" s="312"/>
      <c r="I20" s="684" t="s">
        <v>325</v>
      </c>
      <c r="J20" s="684"/>
      <c r="K20" s="684"/>
      <c r="L20" s="684"/>
      <c r="M20" s="684"/>
      <c r="N20" s="684"/>
      <c r="O20" s="678" t="s">
        <v>341</v>
      </c>
      <c r="P20" s="679"/>
      <c r="Q20" s="679"/>
      <c r="R20" s="679"/>
      <c r="S20" s="679"/>
      <c r="T20" s="679"/>
      <c r="U20" s="680"/>
      <c r="V20" s="674" t="s">
        <v>342</v>
      </c>
      <c r="W20" s="674"/>
      <c r="X20" s="674"/>
      <c r="Y20" s="674"/>
      <c r="Z20" s="675"/>
    </row>
    <row r="21" spans="1:26" ht="13.5" customHeight="1" x14ac:dyDescent="0.25">
      <c r="A21" s="490"/>
      <c r="B21" s="481"/>
      <c r="C21" s="303" t="s">
        <v>282</v>
      </c>
      <c r="D21" s="338"/>
      <c r="E21" s="338"/>
      <c r="F21" s="336"/>
      <c r="G21" s="312"/>
      <c r="H21" s="312"/>
      <c r="I21" s="685"/>
      <c r="J21" s="685"/>
      <c r="K21" s="685"/>
      <c r="L21" s="685"/>
      <c r="M21" s="685"/>
      <c r="N21" s="685"/>
      <c r="O21" s="681"/>
      <c r="P21" s="682"/>
      <c r="Q21" s="682"/>
      <c r="R21" s="682"/>
      <c r="S21" s="682"/>
      <c r="T21" s="682"/>
      <c r="U21" s="683"/>
      <c r="V21" s="676"/>
      <c r="W21" s="676"/>
      <c r="X21" s="676"/>
      <c r="Y21" s="676"/>
      <c r="Z21" s="677"/>
    </row>
    <row r="22" spans="1:26" ht="13.5" customHeight="1" x14ac:dyDescent="0.25">
      <c r="A22" s="490" t="s">
        <v>293</v>
      </c>
      <c r="B22" s="481" t="s">
        <v>272</v>
      </c>
      <c r="C22" s="303" t="s">
        <v>280</v>
      </c>
      <c r="D22" s="339"/>
      <c r="E22" s="339"/>
      <c r="F22" s="336"/>
      <c r="G22" s="348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48"/>
      <c r="U22" s="319"/>
      <c r="V22" s="312"/>
      <c r="W22" s="312"/>
      <c r="X22" s="312"/>
      <c r="Y22" s="312"/>
      <c r="Z22" s="337"/>
    </row>
    <row r="23" spans="1:26" ht="13.5" customHeight="1" x14ac:dyDescent="0.25">
      <c r="A23" s="490"/>
      <c r="B23" s="481"/>
      <c r="C23" s="303" t="s">
        <v>282</v>
      </c>
      <c r="D23" s="339"/>
      <c r="E23" s="339"/>
      <c r="F23" s="336"/>
      <c r="G23" s="348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48"/>
      <c r="U23" s="319"/>
      <c r="V23" s="312"/>
      <c r="W23" s="312"/>
      <c r="X23" s="312"/>
      <c r="Y23" s="312"/>
      <c r="Z23" s="337"/>
    </row>
    <row r="24" spans="1:26" ht="13.5" customHeight="1" x14ac:dyDescent="0.25">
      <c r="A24" s="490"/>
      <c r="B24" s="481" t="s">
        <v>279</v>
      </c>
      <c r="C24" s="303" t="s">
        <v>280</v>
      </c>
      <c r="D24" s="339"/>
      <c r="E24" s="339"/>
      <c r="F24" s="336"/>
      <c r="G24" s="348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37"/>
    </row>
    <row r="25" spans="1:26" ht="13.5" customHeight="1" x14ac:dyDescent="0.25">
      <c r="A25" s="490"/>
      <c r="B25" s="481"/>
      <c r="C25" s="303" t="s">
        <v>282</v>
      </c>
      <c r="D25" s="339"/>
      <c r="E25" s="338"/>
      <c r="F25" s="336"/>
      <c r="G25" s="348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37"/>
    </row>
    <row r="26" spans="1:26" ht="13.5" customHeight="1" x14ac:dyDescent="0.25">
      <c r="A26" s="490" t="s">
        <v>296</v>
      </c>
      <c r="B26" s="481" t="s">
        <v>272</v>
      </c>
      <c r="C26" s="303" t="s">
        <v>280</v>
      </c>
      <c r="D26" s="340"/>
      <c r="E26" s="340"/>
      <c r="F26" s="336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50"/>
      <c r="T26" s="350"/>
      <c r="U26" s="319"/>
      <c r="V26" s="312"/>
      <c r="W26" s="312"/>
      <c r="X26" s="312"/>
      <c r="Y26" s="312"/>
      <c r="Z26" s="337"/>
    </row>
    <row r="27" spans="1:26" ht="13.5" customHeight="1" x14ac:dyDescent="0.25">
      <c r="A27" s="490"/>
      <c r="B27" s="481"/>
      <c r="C27" s="303" t="s">
        <v>282</v>
      </c>
      <c r="D27" s="340"/>
      <c r="E27" s="340"/>
      <c r="F27" s="340"/>
      <c r="G27" s="348"/>
      <c r="H27" s="348"/>
      <c r="I27" s="348"/>
      <c r="J27" s="348"/>
      <c r="K27" s="348"/>
      <c r="L27" s="348"/>
      <c r="M27" s="348"/>
      <c r="N27" s="312"/>
      <c r="O27" s="312"/>
      <c r="P27" s="348"/>
      <c r="Q27" s="348"/>
      <c r="R27" s="348"/>
      <c r="S27" s="350"/>
      <c r="T27" s="350"/>
      <c r="U27" s="319"/>
      <c r="V27" s="312"/>
      <c r="W27" s="312"/>
      <c r="X27" s="312"/>
      <c r="Y27" s="312"/>
      <c r="Z27" s="337"/>
    </row>
    <row r="28" spans="1:26" ht="18.75" customHeight="1" x14ac:dyDescent="0.25">
      <c r="A28" s="490"/>
      <c r="B28" s="481" t="s">
        <v>279</v>
      </c>
      <c r="C28" s="303" t="s">
        <v>280</v>
      </c>
      <c r="D28" s="347"/>
      <c r="E28" s="347"/>
      <c r="F28" s="347"/>
      <c r="G28" s="312"/>
      <c r="H28" s="312"/>
      <c r="I28" s="662" t="s">
        <v>323</v>
      </c>
      <c r="J28" s="662"/>
      <c r="K28" s="662"/>
      <c r="L28" s="662"/>
      <c r="M28" s="662"/>
      <c r="N28" s="663" t="s">
        <v>324</v>
      </c>
      <c r="O28" s="663"/>
      <c r="Q28" s="668" t="s">
        <v>344</v>
      </c>
      <c r="R28" s="669"/>
      <c r="S28" s="669"/>
      <c r="T28" s="669"/>
      <c r="U28" s="669"/>
      <c r="V28" s="669"/>
      <c r="W28" s="669"/>
      <c r="X28" s="669"/>
      <c r="Y28" s="670"/>
      <c r="Z28" s="337"/>
    </row>
    <row r="29" spans="1:26" ht="18.75" customHeight="1" x14ac:dyDescent="0.25">
      <c r="A29" s="490"/>
      <c r="B29" s="481"/>
      <c r="C29" s="303" t="s">
        <v>282</v>
      </c>
      <c r="D29" s="340"/>
      <c r="E29" s="340"/>
      <c r="F29" s="336"/>
      <c r="G29" s="312"/>
      <c r="H29" s="312"/>
      <c r="I29" s="662"/>
      <c r="J29" s="662"/>
      <c r="K29" s="662"/>
      <c r="L29" s="662"/>
      <c r="M29" s="662"/>
      <c r="N29" s="663"/>
      <c r="O29" s="663"/>
      <c r="Q29" s="671"/>
      <c r="R29" s="672"/>
      <c r="S29" s="672"/>
      <c r="T29" s="672"/>
      <c r="U29" s="672"/>
      <c r="V29" s="672"/>
      <c r="W29" s="672"/>
      <c r="X29" s="672"/>
      <c r="Y29" s="673"/>
      <c r="Z29" s="337"/>
    </row>
    <row r="30" spans="1:26" ht="13.5" customHeight="1" x14ac:dyDescent="0.25">
      <c r="A30" s="490" t="s">
        <v>299</v>
      </c>
      <c r="B30" s="481" t="s">
        <v>272</v>
      </c>
      <c r="C30" s="303" t="s">
        <v>280</v>
      </c>
      <c r="D30" s="347"/>
      <c r="E30" s="347"/>
      <c r="F30" s="351"/>
      <c r="G30" s="312"/>
      <c r="H30" s="312"/>
      <c r="I30" s="664" t="s">
        <v>326</v>
      </c>
      <c r="J30" s="664"/>
      <c r="K30" s="664"/>
      <c r="L30" s="664"/>
      <c r="M30" s="664"/>
      <c r="N30" s="664"/>
      <c r="O30" s="664"/>
      <c r="P30" s="664"/>
      <c r="Q30" s="656" t="s">
        <v>327</v>
      </c>
      <c r="R30" s="656"/>
      <c r="S30" s="656"/>
      <c r="T30" s="656"/>
      <c r="U30" s="656"/>
      <c r="V30" s="656"/>
      <c r="W30" s="656"/>
      <c r="X30" s="656"/>
      <c r="Y30" s="312"/>
      <c r="Z30" s="337"/>
    </row>
    <row r="31" spans="1:26" ht="13.5" customHeight="1" x14ac:dyDescent="0.25">
      <c r="A31" s="490"/>
      <c r="B31" s="481"/>
      <c r="C31" s="303" t="s">
        <v>282</v>
      </c>
      <c r="D31" s="347"/>
      <c r="E31" s="347"/>
      <c r="F31" s="351"/>
      <c r="G31" s="312"/>
      <c r="H31" s="312"/>
      <c r="I31" s="664"/>
      <c r="J31" s="664"/>
      <c r="K31" s="664"/>
      <c r="L31" s="664"/>
      <c r="M31" s="664"/>
      <c r="N31" s="664"/>
      <c r="O31" s="664"/>
      <c r="P31" s="664"/>
      <c r="Q31" s="656"/>
      <c r="R31" s="656"/>
      <c r="S31" s="656"/>
      <c r="T31" s="656"/>
      <c r="U31" s="656"/>
      <c r="V31" s="656"/>
      <c r="W31" s="656"/>
      <c r="X31" s="656"/>
      <c r="Y31" s="312"/>
      <c r="Z31" s="337"/>
    </row>
    <row r="32" spans="1:26" ht="13.5" customHeight="1" x14ac:dyDescent="0.25">
      <c r="A32" s="490"/>
      <c r="B32" s="481" t="s">
        <v>279</v>
      </c>
      <c r="C32" s="303" t="s">
        <v>280</v>
      </c>
      <c r="D32" s="347"/>
      <c r="E32" s="347"/>
      <c r="F32" s="351"/>
      <c r="G32" s="312"/>
      <c r="H32" s="312"/>
      <c r="I32" s="664"/>
      <c r="J32" s="664"/>
      <c r="K32" s="664"/>
      <c r="L32" s="664"/>
      <c r="M32" s="664"/>
      <c r="N32" s="664"/>
      <c r="O32" s="664"/>
      <c r="P32" s="664"/>
      <c r="Q32" s="656"/>
      <c r="R32" s="656"/>
      <c r="S32" s="656"/>
      <c r="T32" s="656"/>
      <c r="U32" s="656"/>
      <c r="V32" s="656"/>
      <c r="W32" s="656"/>
      <c r="X32" s="656"/>
      <c r="Y32" s="312"/>
      <c r="Z32" s="337"/>
    </row>
    <row r="33" spans="1:26" ht="13.5" customHeight="1" thickBot="1" x14ac:dyDescent="0.3">
      <c r="A33" s="491"/>
      <c r="B33" s="502"/>
      <c r="C33" s="329" t="s">
        <v>282</v>
      </c>
      <c r="D33" s="352"/>
      <c r="E33" s="352"/>
      <c r="F33" s="353"/>
      <c r="G33" s="354"/>
      <c r="H33" s="354"/>
      <c r="I33" s="665"/>
      <c r="J33" s="665"/>
      <c r="K33" s="665"/>
      <c r="L33" s="665"/>
      <c r="M33" s="665"/>
      <c r="N33" s="665"/>
      <c r="O33" s="665"/>
      <c r="P33" s="665"/>
      <c r="Q33" s="657"/>
      <c r="R33" s="657"/>
      <c r="S33" s="657"/>
      <c r="T33" s="657"/>
      <c r="U33" s="657"/>
      <c r="V33" s="657"/>
      <c r="W33" s="657"/>
      <c r="X33" s="657"/>
      <c r="Y33" s="354"/>
      <c r="Z33" s="396"/>
    </row>
    <row r="34" spans="1:26" ht="12" thickTop="1" x14ac:dyDescent="0.2">
      <c r="A34" s="361"/>
      <c r="B34" s="361"/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</row>
    <row r="35" spans="1:26" s="364" customFormat="1" ht="12.75" x14ac:dyDescent="0.2">
      <c r="A35" s="363"/>
      <c r="B35" s="363"/>
      <c r="C35" s="363"/>
      <c r="D35" s="363"/>
      <c r="E35" s="363" t="s">
        <v>143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R35" s="362"/>
      <c r="S35" s="362"/>
      <c r="T35" s="362"/>
      <c r="U35" s="362"/>
      <c r="V35" s="362" t="s">
        <v>11</v>
      </c>
    </row>
    <row r="36" spans="1:26" s="364" customFormat="1" ht="12.75" x14ac:dyDescent="0.2">
      <c r="A36" s="363"/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</row>
    <row r="37" spans="1:26" s="364" customFormat="1" ht="12.75" x14ac:dyDescent="0.2">
      <c r="A37" s="363"/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2"/>
      <c r="R37" s="362"/>
      <c r="S37" s="362"/>
      <c r="T37" s="362"/>
      <c r="U37" s="363"/>
    </row>
    <row r="38" spans="1:26" s="364" customFormat="1" ht="12.75" x14ac:dyDescent="0.2">
      <c r="A38" s="363"/>
      <c r="B38" s="363"/>
      <c r="C38" s="363"/>
      <c r="D38" s="363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R38" s="362"/>
      <c r="S38" s="362"/>
      <c r="T38" s="362"/>
      <c r="U38" s="362"/>
      <c r="V38" s="362" t="s">
        <v>56</v>
      </c>
    </row>
  </sheetData>
  <mergeCells count="45">
    <mergeCell ref="Z16:Z17"/>
    <mergeCell ref="Q28:Y29"/>
    <mergeCell ref="V20:Z21"/>
    <mergeCell ref="O20:U21"/>
    <mergeCell ref="I20:N21"/>
    <mergeCell ref="Q16:Y17"/>
    <mergeCell ref="I16:M17"/>
    <mergeCell ref="N16:O17"/>
    <mergeCell ref="A14:A17"/>
    <mergeCell ref="B14:B15"/>
    <mergeCell ref="T7:W7"/>
    <mergeCell ref="A8:B8"/>
    <mergeCell ref="A9:B9"/>
    <mergeCell ref="A10:A13"/>
    <mergeCell ref="B10:B11"/>
    <mergeCell ref="B12:B13"/>
    <mergeCell ref="A7:B7"/>
    <mergeCell ref="C7:C9"/>
    <mergeCell ref="D7:F7"/>
    <mergeCell ref="G7:J7"/>
    <mergeCell ref="K7:O7"/>
    <mergeCell ref="P7:S7"/>
    <mergeCell ref="B32:B33"/>
    <mergeCell ref="A22:A25"/>
    <mergeCell ref="B22:B23"/>
    <mergeCell ref="B24:B25"/>
    <mergeCell ref="A26:A29"/>
    <mergeCell ref="B26:B27"/>
    <mergeCell ref="B28:B29"/>
    <mergeCell ref="Q30:X33"/>
    <mergeCell ref="A1:G1"/>
    <mergeCell ref="A2:F2"/>
    <mergeCell ref="A4:Z4"/>
    <mergeCell ref="A5:Z5"/>
    <mergeCell ref="A6:Z6"/>
    <mergeCell ref="X7:Z7"/>
    <mergeCell ref="I28:M29"/>
    <mergeCell ref="N28:O29"/>
    <mergeCell ref="A30:A33"/>
    <mergeCell ref="B30:B31"/>
    <mergeCell ref="B16:B17"/>
    <mergeCell ref="A18:A21"/>
    <mergeCell ref="B18:B19"/>
    <mergeCell ref="B20:B21"/>
    <mergeCell ref="I30:P33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9"/>
  <sheetViews>
    <sheetView topLeftCell="B39" workbookViewId="0">
      <selection activeCell="AP22" sqref="AP22"/>
    </sheetView>
  </sheetViews>
  <sheetFormatPr defaultRowHeight="12.75" x14ac:dyDescent="0.2"/>
  <cols>
    <col min="1" max="1" width="2.125" style="146" customWidth="1"/>
    <col min="2" max="2" width="5" style="148" customWidth="1"/>
    <col min="3" max="3" width="28.625" style="149" customWidth="1"/>
    <col min="4" max="4" width="11.625" style="150" customWidth="1"/>
    <col min="5" max="5" width="3.375" style="241" customWidth="1"/>
    <col min="6" max="6" width="2.375" style="153" customWidth="1"/>
    <col min="7" max="7" width="2.5" style="153" bestFit="1" customWidth="1"/>
    <col min="8" max="10" width="2.375" style="153" customWidth="1"/>
    <col min="11" max="11" width="2.875" style="154" customWidth="1"/>
    <col min="12" max="13" width="3" style="153" customWidth="1"/>
    <col min="14" max="14" width="2.125" style="153" customWidth="1"/>
    <col min="15" max="16" width="2.625" style="153" customWidth="1"/>
    <col min="17" max="17" width="2.875" style="154" customWidth="1"/>
    <col min="18" max="18" width="3.625" style="153" customWidth="1"/>
    <col min="19" max="19" width="2.875" style="153" customWidth="1"/>
    <col min="20" max="20" width="2.625" style="154" customWidth="1"/>
    <col min="21" max="21" width="1.875" style="153" customWidth="1"/>
    <col min="22" max="24" width="2.75" style="153" customWidth="1"/>
    <col min="25" max="27" width="2" style="153" customWidth="1"/>
    <col min="28" max="28" width="1.5" style="153" customWidth="1"/>
    <col min="29" max="29" width="3" style="154" customWidth="1"/>
    <col min="30" max="32" width="1.875" style="153" customWidth="1"/>
    <col min="33" max="33" width="2.125" style="153" customWidth="1"/>
    <col min="34" max="34" width="1.5" style="153" customWidth="1"/>
    <col min="35" max="35" width="3.125" style="155" customWidth="1"/>
    <col min="36" max="37" width="2.75" style="154" customWidth="1"/>
    <col min="38" max="38" width="2.125" style="153" customWidth="1"/>
    <col min="39" max="39" width="2" style="146" customWidth="1"/>
    <col min="40" max="40" width="5.75" style="146" bestFit="1" customWidth="1"/>
    <col min="41" max="41" width="4.875" style="146" bestFit="1" customWidth="1"/>
    <col min="42" max="42" width="5.25" style="146" bestFit="1" customWidth="1"/>
    <col min="43" max="43" width="6.125" style="146" bestFit="1" customWidth="1"/>
    <col min="44" max="44" width="4.875" style="146" customWidth="1"/>
    <col min="45" max="45" width="5.875" style="146" customWidth="1"/>
    <col min="46" max="256" width="9" style="146"/>
    <col min="257" max="257" width="2.125" style="146" customWidth="1"/>
    <col min="258" max="258" width="5" style="146" customWidth="1"/>
    <col min="259" max="259" width="28.625" style="146" customWidth="1"/>
    <col min="260" max="260" width="11.625" style="146" customWidth="1"/>
    <col min="261" max="261" width="3.375" style="146" customWidth="1"/>
    <col min="262" max="262" width="2.375" style="146" customWidth="1"/>
    <col min="263" max="263" width="2.5" style="146" bestFit="1" customWidth="1"/>
    <col min="264" max="266" width="2.375" style="146" customWidth="1"/>
    <col min="267" max="267" width="2.875" style="146" customWidth="1"/>
    <col min="268" max="269" width="3" style="146" customWidth="1"/>
    <col min="270" max="270" width="2.125" style="146" customWidth="1"/>
    <col min="271" max="272" width="2.625" style="146" customWidth="1"/>
    <col min="273" max="273" width="2.875" style="146" customWidth="1"/>
    <col min="274" max="274" width="3.625" style="146" customWidth="1"/>
    <col min="275" max="275" width="2.875" style="146" customWidth="1"/>
    <col min="276" max="276" width="2.625" style="146" customWidth="1"/>
    <col min="277" max="277" width="1.875" style="146" customWidth="1"/>
    <col min="278" max="280" width="2.75" style="146" customWidth="1"/>
    <col min="281" max="283" width="2" style="146" customWidth="1"/>
    <col min="284" max="284" width="1.5" style="146" customWidth="1"/>
    <col min="285" max="285" width="3" style="146" customWidth="1"/>
    <col min="286" max="288" width="1.875" style="146" customWidth="1"/>
    <col min="289" max="289" width="2.125" style="146" customWidth="1"/>
    <col min="290" max="290" width="1.5" style="146" customWidth="1"/>
    <col min="291" max="291" width="3.125" style="146" customWidth="1"/>
    <col min="292" max="293" width="2.75" style="146" customWidth="1"/>
    <col min="294" max="294" width="2.125" style="146" customWidth="1"/>
    <col min="295" max="295" width="2" style="146" customWidth="1"/>
    <col min="296" max="296" width="5.75" style="146" bestFit="1" customWidth="1"/>
    <col min="297" max="297" width="4.875" style="146" bestFit="1" customWidth="1"/>
    <col min="298" max="298" width="5.25" style="146" bestFit="1" customWidth="1"/>
    <col min="299" max="299" width="6.125" style="146" bestFit="1" customWidth="1"/>
    <col min="300" max="300" width="4.875" style="146" customWidth="1"/>
    <col min="301" max="301" width="5.875" style="146" customWidth="1"/>
    <col min="302" max="512" width="9" style="146"/>
    <col min="513" max="513" width="2.125" style="146" customWidth="1"/>
    <col min="514" max="514" width="5" style="146" customWidth="1"/>
    <col min="515" max="515" width="28.625" style="146" customWidth="1"/>
    <col min="516" max="516" width="11.625" style="146" customWidth="1"/>
    <col min="517" max="517" width="3.375" style="146" customWidth="1"/>
    <col min="518" max="518" width="2.375" style="146" customWidth="1"/>
    <col min="519" max="519" width="2.5" style="146" bestFit="1" customWidth="1"/>
    <col min="520" max="522" width="2.375" style="146" customWidth="1"/>
    <col min="523" max="523" width="2.875" style="146" customWidth="1"/>
    <col min="524" max="525" width="3" style="146" customWidth="1"/>
    <col min="526" max="526" width="2.125" style="146" customWidth="1"/>
    <col min="527" max="528" width="2.625" style="146" customWidth="1"/>
    <col min="529" max="529" width="2.875" style="146" customWidth="1"/>
    <col min="530" max="530" width="3.625" style="146" customWidth="1"/>
    <col min="531" max="531" width="2.875" style="146" customWidth="1"/>
    <col min="532" max="532" width="2.625" style="146" customWidth="1"/>
    <col min="533" max="533" width="1.875" style="146" customWidth="1"/>
    <col min="534" max="536" width="2.75" style="146" customWidth="1"/>
    <col min="537" max="539" width="2" style="146" customWidth="1"/>
    <col min="540" max="540" width="1.5" style="146" customWidth="1"/>
    <col min="541" max="541" width="3" style="146" customWidth="1"/>
    <col min="542" max="544" width="1.875" style="146" customWidth="1"/>
    <col min="545" max="545" width="2.125" style="146" customWidth="1"/>
    <col min="546" max="546" width="1.5" style="146" customWidth="1"/>
    <col min="547" max="547" width="3.125" style="146" customWidth="1"/>
    <col min="548" max="549" width="2.75" style="146" customWidth="1"/>
    <col min="550" max="550" width="2.125" style="146" customWidth="1"/>
    <col min="551" max="551" width="2" style="146" customWidth="1"/>
    <col min="552" max="552" width="5.75" style="146" bestFit="1" customWidth="1"/>
    <col min="553" max="553" width="4.875" style="146" bestFit="1" customWidth="1"/>
    <col min="554" max="554" width="5.25" style="146" bestFit="1" customWidth="1"/>
    <col min="555" max="555" width="6.125" style="146" bestFit="1" customWidth="1"/>
    <col min="556" max="556" width="4.875" style="146" customWidth="1"/>
    <col min="557" max="557" width="5.875" style="146" customWidth="1"/>
    <col min="558" max="768" width="9" style="146"/>
    <col min="769" max="769" width="2.125" style="146" customWidth="1"/>
    <col min="770" max="770" width="5" style="146" customWidth="1"/>
    <col min="771" max="771" width="28.625" style="146" customWidth="1"/>
    <col min="772" max="772" width="11.625" style="146" customWidth="1"/>
    <col min="773" max="773" width="3.375" style="146" customWidth="1"/>
    <col min="774" max="774" width="2.375" style="146" customWidth="1"/>
    <col min="775" max="775" width="2.5" style="146" bestFit="1" customWidth="1"/>
    <col min="776" max="778" width="2.375" style="146" customWidth="1"/>
    <col min="779" max="779" width="2.875" style="146" customWidth="1"/>
    <col min="780" max="781" width="3" style="146" customWidth="1"/>
    <col min="782" max="782" width="2.125" style="146" customWidth="1"/>
    <col min="783" max="784" width="2.625" style="146" customWidth="1"/>
    <col min="785" max="785" width="2.875" style="146" customWidth="1"/>
    <col min="786" max="786" width="3.625" style="146" customWidth="1"/>
    <col min="787" max="787" width="2.875" style="146" customWidth="1"/>
    <col min="788" max="788" width="2.625" style="146" customWidth="1"/>
    <col min="789" max="789" width="1.875" style="146" customWidth="1"/>
    <col min="790" max="792" width="2.75" style="146" customWidth="1"/>
    <col min="793" max="795" width="2" style="146" customWidth="1"/>
    <col min="796" max="796" width="1.5" style="146" customWidth="1"/>
    <col min="797" max="797" width="3" style="146" customWidth="1"/>
    <col min="798" max="800" width="1.875" style="146" customWidth="1"/>
    <col min="801" max="801" width="2.125" style="146" customWidth="1"/>
    <col min="802" max="802" width="1.5" style="146" customWidth="1"/>
    <col min="803" max="803" width="3.125" style="146" customWidth="1"/>
    <col min="804" max="805" width="2.75" style="146" customWidth="1"/>
    <col min="806" max="806" width="2.125" style="146" customWidth="1"/>
    <col min="807" max="807" width="2" style="146" customWidth="1"/>
    <col min="808" max="808" width="5.75" style="146" bestFit="1" customWidth="1"/>
    <col min="809" max="809" width="4.875" style="146" bestFit="1" customWidth="1"/>
    <col min="810" max="810" width="5.25" style="146" bestFit="1" customWidth="1"/>
    <col min="811" max="811" width="6.125" style="146" bestFit="1" customWidth="1"/>
    <col min="812" max="812" width="4.875" style="146" customWidth="1"/>
    <col min="813" max="813" width="5.875" style="146" customWidth="1"/>
    <col min="814" max="1024" width="9" style="146"/>
    <col min="1025" max="1025" width="2.125" style="146" customWidth="1"/>
    <col min="1026" max="1026" width="5" style="146" customWidth="1"/>
    <col min="1027" max="1027" width="28.625" style="146" customWidth="1"/>
    <col min="1028" max="1028" width="11.625" style="146" customWidth="1"/>
    <col min="1029" max="1029" width="3.375" style="146" customWidth="1"/>
    <col min="1030" max="1030" width="2.375" style="146" customWidth="1"/>
    <col min="1031" max="1031" width="2.5" style="146" bestFit="1" customWidth="1"/>
    <col min="1032" max="1034" width="2.375" style="146" customWidth="1"/>
    <col min="1035" max="1035" width="2.875" style="146" customWidth="1"/>
    <col min="1036" max="1037" width="3" style="146" customWidth="1"/>
    <col min="1038" max="1038" width="2.125" style="146" customWidth="1"/>
    <col min="1039" max="1040" width="2.625" style="146" customWidth="1"/>
    <col min="1041" max="1041" width="2.875" style="146" customWidth="1"/>
    <col min="1042" max="1042" width="3.625" style="146" customWidth="1"/>
    <col min="1043" max="1043" width="2.875" style="146" customWidth="1"/>
    <col min="1044" max="1044" width="2.625" style="146" customWidth="1"/>
    <col min="1045" max="1045" width="1.875" style="146" customWidth="1"/>
    <col min="1046" max="1048" width="2.75" style="146" customWidth="1"/>
    <col min="1049" max="1051" width="2" style="146" customWidth="1"/>
    <col min="1052" max="1052" width="1.5" style="146" customWidth="1"/>
    <col min="1053" max="1053" width="3" style="146" customWidth="1"/>
    <col min="1054" max="1056" width="1.875" style="146" customWidth="1"/>
    <col min="1057" max="1057" width="2.125" style="146" customWidth="1"/>
    <col min="1058" max="1058" width="1.5" style="146" customWidth="1"/>
    <col min="1059" max="1059" width="3.125" style="146" customWidth="1"/>
    <col min="1060" max="1061" width="2.75" style="146" customWidth="1"/>
    <col min="1062" max="1062" width="2.125" style="146" customWidth="1"/>
    <col min="1063" max="1063" width="2" style="146" customWidth="1"/>
    <col min="1064" max="1064" width="5.75" style="146" bestFit="1" customWidth="1"/>
    <col min="1065" max="1065" width="4.875" style="146" bestFit="1" customWidth="1"/>
    <col min="1066" max="1066" width="5.25" style="146" bestFit="1" customWidth="1"/>
    <col min="1067" max="1067" width="6.125" style="146" bestFit="1" customWidth="1"/>
    <col min="1068" max="1068" width="4.875" style="146" customWidth="1"/>
    <col min="1069" max="1069" width="5.875" style="146" customWidth="1"/>
    <col min="1070" max="1280" width="9" style="146"/>
    <col min="1281" max="1281" width="2.125" style="146" customWidth="1"/>
    <col min="1282" max="1282" width="5" style="146" customWidth="1"/>
    <col min="1283" max="1283" width="28.625" style="146" customWidth="1"/>
    <col min="1284" max="1284" width="11.625" style="146" customWidth="1"/>
    <col min="1285" max="1285" width="3.375" style="146" customWidth="1"/>
    <col min="1286" max="1286" width="2.375" style="146" customWidth="1"/>
    <col min="1287" max="1287" width="2.5" style="146" bestFit="1" customWidth="1"/>
    <col min="1288" max="1290" width="2.375" style="146" customWidth="1"/>
    <col min="1291" max="1291" width="2.875" style="146" customWidth="1"/>
    <col min="1292" max="1293" width="3" style="146" customWidth="1"/>
    <col min="1294" max="1294" width="2.125" style="146" customWidth="1"/>
    <col min="1295" max="1296" width="2.625" style="146" customWidth="1"/>
    <col min="1297" max="1297" width="2.875" style="146" customWidth="1"/>
    <col min="1298" max="1298" width="3.625" style="146" customWidth="1"/>
    <col min="1299" max="1299" width="2.875" style="146" customWidth="1"/>
    <col min="1300" max="1300" width="2.625" style="146" customWidth="1"/>
    <col min="1301" max="1301" width="1.875" style="146" customWidth="1"/>
    <col min="1302" max="1304" width="2.75" style="146" customWidth="1"/>
    <col min="1305" max="1307" width="2" style="146" customWidth="1"/>
    <col min="1308" max="1308" width="1.5" style="146" customWidth="1"/>
    <col min="1309" max="1309" width="3" style="146" customWidth="1"/>
    <col min="1310" max="1312" width="1.875" style="146" customWidth="1"/>
    <col min="1313" max="1313" width="2.125" style="146" customWidth="1"/>
    <col min="1314" max="1314" width="1.5" style="146" customWidth="1"/>
    <col min="1315" max="1315" width="3.125" style="146" customWidth="1"/>
    <col min="1316" max="1317" width="2.75" style="146" customWidth="1"/>
    <col min="1318" max="1318" width="2.125" style="146" customWidth="1"/>
    <col min="1319" max="1319" width="2" style="146" customWidth="1"/>
    <col min="1320" max="1320" width="5.75" style="146" bestFit="1" customWidth="1"/>
    <col min="1321" max="1321" width="4.875" style="146" bestFit="1" customWidth="1"/>
    <col min="1322" max="1322" width="5.25" style="146" bestFit="1" customWidth="1"/>
    <col min="1323" max="1323" width="6.125" style="146" bestFit="1" customWidth="1"/>
    <col min="1324" max="1324" width="4.875" style="146" customWidth="1"/>
    <col min="1325" max="1325" width="5.875" style="146" customWidth="1"/>
    <col min="1326" max="1536" width="9" style="146"/>
    <col min="1537" max="1537" width="2.125" style="146" customWidth="1"/>
    <col min="1538" max="1538" width="5" style="146" customWidth="1"/>
    <col min="1539" max="1539" width="28.625" style="146" customWidth="1"/>
    <col min="1540" max="1540" width="11.625" style="146" customWidth="1"/>
    <col min="1541" max="1541" width="3.375" style="146" customWidth="1"/>
    <col min="1542" max="1542" width="2.375" style="146" customWidth="1"/>
    <col min="1543" max="1543" width="2.5" style="146" bestFit="1" customWidth="1"/>
    <col min="1544" max="1546" width="2.375" style="146" customWidth="1"/>
    <col min="1547" max="1547" width="2.875" style="146" customWidth="1"/>
    <col min="1548" max="1549" width="3" style="146" customWidth="1"/>
    <col min="1550" max="1550" width="2.125" style="146" customWidth="1"/>
    <col min="1551" max="1552" width="2.625" style="146" customWidth="1"/>
    <col min="1553" max="1553" width="2.875" style="146" customWidth="1"/>
    <col min="1554" max="1554" width="3.625" style="146" customWidth="1"/>
    <col min="1555" max="1555" width="2.875" style="146" customWidth="1"/>
    <col min="1556" max="1556" width="2.625" style="146" customWidth="1"/>
    <col min="1557" max="1557" width="1.875" style="146" customWidth="1"/>
    <col min="1558" max="1560" width="2.75" style="146" customWidth="1"/>
    <col min="1561" max="1563" width="2" style="146" customWidth="1"/>
    <col min="1564" max="1564" width="1.5" style="146" customWidth="1"/>
    <col min="1565" max="1565" width="3" style="146" customWidth="1"/>
    <col min="1566" max="1568" width="1.875" style="146" customWidth="1"/>
    <col min="1569" max="1569" width="2.125" style="146" customWidth="1"/>
    <col min="1570" max="1570" width="1.5" style="146" customWidth="1"/>
    <col min="1571" max="1571" width="3.125" style="146" customWidth="1"/>
    <col min="1572" max="1573" width="2.75" style="146" customWidth="1"/>
    <col min="1574" max="1574" width="2.125" style="146" customWidth="1"/>
    <col min="1575" max="1575" width="2" style="146" customWidth="1"/>
    <col min="1576" max="1576" width="5.75" style="146" bestFit="1" customWidth="1"/>
    <col min="1577" max="1577" width="4.875" style="146" bestFit="1" customWidth="1"/>
    <col min="1578" max="1578" width="5.25" style="146" bestFit="1" customWidth="1"/>
    <col min="1579" max="1579" width="6.125" style="146" bestFit="1" customWidth="1"/>
    <col min="1580" max="1580" width="4.875" style="146" customWidth="1"/>
    <col min="1581" max="1581" width="5.875" style="146" customWidth="1"/>
    <col min="1582" max="1792" width="9" style="146"/>
    <col min="1793" max="1793" width="2.125" style="146" customWidth="1"/>
    <col min="1794" max="1794" width="5" style="146" customWidth="1"/>
    <col min="1795" max="1795" width="28.625" style="146" customWidth="1"/>
    <col min="1796" max="1796" width="11.625" style="146" customWidth="1"/>
    <col min="1797" max="1797" width="3.375" style="146" customWidth="1"/>
    <col min="1798" max="1798" width="2.375" style="146" customWidth="1"/>
    <col min="1799" max="1799" width="2.5" style="146" bestFit="1" customWidth="1"/>
    <col min="1800" max="1802" width="2.375" style="146" customWidth="1"/>
    <col min="1803" max="1803" width="2.875" style="146" customWidth="1"/>
    <col min="1804" max="1805" width="3" style="146" customWidth="1"/>
    <col min="1806" max="1806" width="2.125" style="146" customWidth="1"/>
    <col min="1807" max="1808" width="2.625" style="146" customWidth="1"/>
    <col min="1809" max="1809" width="2.875" style="146" customWidth="1"/>
    <col min="1810" max="1810" width="3.625" style="146" customWidth="1"/>
    <col min="1811" max="1811" width="2.875" style="146" customWidth="1"/>
    <col min="1812" max="1812" width="2.625" style="146" customWidth="1"/>
    <col min="1813" max="1813" width="1.875" style="146" customWidth="1"/>
    <col min="1814" max="1816" width="2.75" style="146" customWidth="1"/>
    <col min="1817" max="1819" width="2" style="146" customWidth="1"/>
    <col min="1820" max="1820" width="1.5" style="146" customWidth="1"/>
    <col min="1821" max="1821" width="3" style="146" customWidth="1"/>
    <col min="1822" max="1824" width="1.875" style="146" customWidth="1"/>
    <col min="1825" max="1825" width="2.125" style="146" customWidth="1"/>
    <col min="1826" max="1826" width="1.5" style="146" customWidth="1"/>
    <col min="1827" max="1827" width="3.125" style="146" customWidth="1"/>
    <col min="1828" max="1829" width="2.75" style="146" customWidth="1"/>
    <col min="1830" max="1830" width="2.125" style="146" customWidth="1"/>
    <col min="1831" max="1831" width="2" style="146" customWidth="1"/>
    <col min="1832" max="1832" width="5.75" style="146" bestFit="1" customWidth="1"/>
    <col min="1833" max="1833" width="4.875" style="146" bestFit="1" customWidth="1"/>
    <col min="1834" max="1834" width="5.25" style="146" bestFit="1" customWidth="1"/>
    <col min="1835" max="1835" width="6.125" style="146" bestFit="1" customWidth="1"/>
    <col min="1836" max="1836" width="4.875" style="146" customWidth="1"/>
    <col min="1837" max="1837" width="5.875" style="146" customWidth="1"/>
    <col min="1838" max="2048" width="9" style="146"/>
    <col min="2049" max="2049" width="2.125" style="146" customWidth="1"/>
    <col min="2050" max="2050" width="5" style="146" customWidth="1"/>
    <col min="2051" max="2051" width="28.625" style="146" customWidth="1"/>
    <col min="2052" max="2052" width="11.625" style="146" customWidth="1"/>
    <col min="2053" max="2053" width="3.375" style="146" customWidth="1"/>
    <col min="2054" max="2054" width="2.375" style="146" customWidth="1"/>
    <col min="2055" max="2055" width="2.5" style="146" bestFit="1" customWidth="1"/>
    <col min="2056" max="2058" width="2.375" style="146" customWidth="1"/>
    <col min="2059" max="2059" width="2.875" style="146" customWidth="1"/>
    <col min="2060" max="2061" width="3" style="146" customWidth="1"/>
    <col min="2062" max="2062" width="2.125" style="146" customWidth="1"/>
    <col min="2063" max="2064" width="2.625" style="146" customWidth="1"/>
    <col min="2065" max="2065" width="2.875" style="146" customWidth="1"/>
    <col min="2066" max="2066" width="3.625" style="146" customWidth="1"/>
    <col min="2067" max="2067" width="2.875" style="146" customWidth="1"/>
    <col min="2068" max="2068" width="2.625" style="146" customWidth="1"/>
    <col min="2069" max="2069" width="1.875" style="146" customWidth="1"/>
    <col min="2070" max="2072" width="2.75" style="146" customWidth="1"/>
    <col min="2073" max="2075" width="2" style="146" customWidth="1"/>
    <col min="2076" max="2076" width="1.5" style="146" customWidth="1"/>
    <col min="2077" max="2077" width="3" style="146" customWidth="1"/>
    <col min="2078" max="2080" width="1.875" style="146" customWidth="1"/>
    <col min="2081" max="2081" width="2.125" style="146" customWidth="1"/>
    <col min="2082" max="2082" width="1.5" style="146" customWidth="1"/>
    <col min="2083" max="2083" width="3.125" style="146" customWidth="1"/>
    <col min="2084" max="2085" width="2.75" style="146" customWidth="1"/>
    <col min="2086" max="2086" width="2.125" style="146" customWidth="1"/>
    <col min="2087" max="2087" width="2" style="146" customWidth="1"/>
    <col min="2088" max="2088" width="5.75" style="146" bestFit="1" customWidth="1"/>
    <col min="2089" max="2089" width="4.875" style="146" bestFit="1" customWidth="1"/>
    <col min="2090" max="2090" width="5.25" style="146" bestFit="1" customWidth="1"/>
    <col min="2091" max="2091" width="6.125" style="146" bestFit="1" customWidth="1"/>
    <col min="2092" max="2092" width="4.875" style="146" customWidth="1"/>
    <col min="2093" max="2093" width="5.875" style="146" customWidth="1"/>
    <col min="2094" max="2304" width="9" style="146"/>
    <col min="2305" max="2305" width="2.125" style="146" customWidth="1"/>
    <col min="2306" max="2306" width="5" style="146" customWidth="1"/>
    <col min="2307" max="2307" width="28.625" style="146" customWidth="1"/>
    <col min="2308" max="2308" width="11.625" style="146" customWidth="1"/>
    <col min="2309" max="2309" width="3.375" style="146" customWidth="1"/>
    <col min="2310" max="2310" width="2.375" style="146" customWidth="1"/>
    <col min="2311" max="2311" width="2.5" style="146" bestFit="1" customWidth="1"/>
    <col min="2312" max="2314" width="2.375" style="146" customWidth="1"/>
    <col min="2315" max="2315" width="2.875" style="146" customWidth="1"/>
    <col min="2316" max="2317" width="3" style="146" customWidth="1"/>
    <col min="2318" max="2318" width="2.125" style="146" customWidth="1"/>
    <col min="2319" max="2320" width="2.625" style="146" customWidth="1"/>
    <col min="2321" max="2321" width="2.875" style="146" customWidth="1"/>
    <col min="2322" max="2322" width="3.625" style="146" customWidth="1"/>
    <col min="2323" max="2323" width="2.875" style="146" customWidth="1"/>
    <col min="2324" max="2324" width="2.625" style="146" customWidth="1"/>
    <col min="2325" max="2325" width="1.875" style="146" customWidth="1"/>
    <col min="2326" max="2328" width="2.75" style="146" customWidth="1"/>
    <col min="2329" max="2331" width="2" style="146" customWidth="1"/>
    <col min="2332" max="2332" width="1.5" style="146" customWidth="1"/>
    <col min="2333" max="2333" width="3" style="146" customWidth="1"/>
    <col min="2334" max="2336" width="1.875" style="146" customWidth="1"/>
    <col min="2337" max="2337" width="2.125" style="146" customWidth="1"/>
    <col min="2338" max="2338" width="1.5" style="146" customWidth="1"/>
    <col min="2339" max="2339" width="3.125" style="146" customWidth="1"/>
    <col min="2340" max="2341" width="2.75" style="146" customWidth="1"/>
    <col min="2342" max="2342" width="2.125" style="146" customWidth="1"/>
    <col min="2343" max="2343" width="2" style="146" customWidth="1"/>
    <col min="2344" max="2344" width="5.75" style="146" bestFit="1" customWidth="1"/>
    <col min="2345" max="2345" width="4.875" style="146" bestFit="1" customWidth="1"/>
    <col min="2346" max="2346" width="5.25" style="146" bestFit="1" customWidth="1"/>
    <col min="2347" max="2347" width="6.125" style="146" bestFit="1" customWidth="1"/>
    <col min="2348" max="2348" width="4.875" style="146" customWidth="1"/>
    <col min="2349" max="2349" width="5.875" style="146" customWidth="1"/>
    <col min="2350" max="2560" width="9" style="146"/>
    <col min="2561" max="2561" width="2.125" style="146" customWidth="1"/>
    <col min="2562" max="2562" width="5" style="146" customWidth="1"/>
    <col min="2563" max="2563" width="28.625" style="146" customWidth="1"/>
    <col min="2564" max="2564" width="11.625" style="146" customWidth="1"/>
    <col min="2565" max="2565" width="3.375" style="146" customWidth="1"/>
    <col min="2566" max="2566" width="2.375" style="146" customWidth="1"/>
    <col min="2567" max="2567" width="2.5" style="146" bestFit="1" customWidth="1"/>
    <col min="2568" max="2570" width="2.375" style="146" customWidth="1"/>
    <col min="2571" max="2571" width="2.875" style="146" customWidth="1"/>
    <col min="2572" max="2573" width="3" style="146" customWidth="1"/>
    <col min="2574" max="2574" width="2.125" style="146" customWidth="1"/>
    <col min="2575" max="2576" width="2.625" style="146" customWidth="1"/>
    <col min="2577" max="2577" width="2.875" style="146" customWidth="1"/>
    <col min="2578" max="2578" width="3.625" style="146" customWidth="1"/>
    <col min="2579" max="2579" width="2.875" style="146" customWidth="1"/>
    <col min="2580" max="2580" width="2.625" style="146" customWidth="1"/>
    <col min="2581" max="2581" width="1.875" style="146" customWidth="1"/>
    <col min="2582" max="2584" width="2.75" style="146" customWidth="1"/>
    <col min="2585" max="2587" width="2" style="146" customWidth="1"/>
    <col min="2588" max="2588" width="1.5" style="146" customWidth="1"/>
    <col min="2589" max="2589" width="3" style="146" customWidth="1"/>
    <col min="2590" max="2592" width="1.875" style="146" customWidth="1"/>
    <col min="2593" max="2593" width="2.125" style="146" customWidth="1"/>
    <col min="2594" max="2594" width="1.5" style="146" customWidth="1"/>
    <col min="2595" max="2595" width="3.125" style="146" customWidth="1"/>
    <col min="2596" max="2597" width="2.75" style="146" customWidth="1"/>
    <col min="2598" max="2598" width="2.125" style="146" customWidth="1"/>
    <col min="2599" max="2599" width="2" style="146" customWidth="1"/>
    <col min="2600" max="2600" width="5.75" style="146" bestFit="1" customWidth="1"/>
    <col min="2601" max="2601" width="4.875" style="146" bestFit="1" customWidth="1"/>
    <col min="2602" max="2602" width="5.25" style="146" bestFit="1" customWidth="1"/>
    <col min="2603" max="2603" width="6.125" style="146" bestFit="1" customWidth="1"/>
    <col min="2604" max="2604" width="4.875" style="146" customWidth="1"/>
    <col min="2605" max="2605" width="5.875" style="146" customWidth="1"/>
    <col min="2606" max="2816" width="9" style="146"/>
    <col min="2817" max="2817" width="2.125" style="146" customWidth="1"/>
    <col min="2818" max="2818" width="5" style="146" customWidth="1"/>
    <col min="2819" max="2819" width="28.625" style="146" customWidth="1"/>
    <col min="2820" max="2820" width="11.625" style="146" customWidth="1"/>
    <col min="2821" max="2821" width="3.375" style="146" customWidth="1"/>
    <col min="2822" max="2822" width="2.375" style="146" customWidth="1"/>
    <col min="2823" max="2823" width="2.5" style="146" bestFit="1" customWidth="1"/>
    <col min="2824" max="2826" width="2.375" style="146" customWidth="1"/>
    <col min="2827" max="2827" width="2.875" style="146" customWidth="1"/>
    <col min="2828" max="2829" width="3" style="146" customWidth="1"/>
    <col min="2830" max="2830" width="2.125" style="146" customWidth="1"/>
    <col min="2831" max="2832" width="2.625" style="146" customWidth="1"/>
    <col min="2833" max="2833" width="2.875" style="146" customWidth="1"/>
    <col min="2834" max="2834" width="3.625" style="146" customWidth="1"/>
    <col min="2835" max="2835" width="2.875" style="146" customWidth="1"/>
    <col min="2836" max="2836" width="2.625" style="146" customWidth="1"/>
    <col min="2837" max="2837" width="1.875" style="146" customWidth="1"/>
    <col min="2838" max="2840" width="2.75" style="146" customWidth="1"/>
    <col min="2841" max="2843" width="2" style="146" customWidth="1"/>
    <col min="2844" max="2844" width="1.5" style="146" customWidth="1"/>
    <col min="2845" max="2845" width="3" style="146" customWidth="1"/>
    <col min="2846" max="2848" width="1.875" style="146" customWidth="1"/>
    <col min="2849" max="2849" width="2.125" style="146" customWidth="1"/>
    <col min="2850" max="2850" width="1.5" style="146" customWidth="1"/>
    <col min="2851" max="2851" width="3.125" style="146" customWidth="1"/>
    <col min="2852" max="2853" width="2.75" style="146" customWidth="1"/>
    <col min="2854" max="2854" width="2.125" style="146" customWidth="1"/>
    <col min="2855" max="2855" width="2" style="146" customWidth="1"/>
    <col min="2856" max="2856" width="5.75" style="146" bestFit="1" customWidth="1"/>
    <col min="2857" max="2857" width="4.875" style="146" bestFit="1" customWidth="1"/>
    <col min="2858" max="2858" width="5.25" style="146" bestFit="1" customWidth="1"/>
    <col min="2859" max="2859" width="6.125" style="146" bestFit="1" customWidth="1"/>
    <col min="2860" max="2860" width="4.875" style="146" customWidth="1"/>
    <col min="2861" max="2861" width="5.875" style="146" customWidth="1"/>
    <col min="2862" max="3072" width="9" style="146"/>
    <col min="3073" max="3073" width="2.125" style="146" customWidth="1"/>
    <col min="3074" max="3074" width="5" style="146" customWidth="1"/>
    <col min="3075" max="3075" width="28.625" style="146" customWidth="1"/>
    <col min="3076" max="3076" width="11.625" style="146" customWidth="1"/>
    <col min="3077" max="3077" width="3.375" style="146" customWidth="1"/>
    <col min="3078" max="3078" width="2.375" style="146" customWidth="1"/>
    <col min="3079" max="3079" width="2.5" style="146" bestFit="1" customWidth="1"/>
    <col min="3080" max="3082" width="2.375" style="146" customWidth="1"/>
    <col min="3083" max="3083" width="2.875" style="146" customWidth="1"/>
    <col min="3084" max="3085" width="3" style="146" customWidth="1"/>
    <col min="3086" max="3086" width="2.125" style="146" customWidth="1"/>
    <col min="3087" max="3088" width="2.625" style="146" customWidth="1"/>
    <col min="3089" max="3089" width="2.875" style="146" customWidth="1"/>
    <col min="3090" max="3090" width="3.625" style="146" customWidth="1"/>
    <col min="3091" max="3091" width="2.875" style="146" customWidth="1"/>
    <col min="3092" max="3092" width="2.625" style="146" customWidth="1"/>
    <col min="3093" max="3093" width="1.875" style="146" customWidth="1"/>
    <col min="3094" max="3096" width="2.75" style="146" customWidth="1"/>
    <col min="3097" max="3099" width="2" style="146" customWidth="1"/>
    <col min="3100" max="3100" width="1.5" style="146" customWidth="1"/>
    <col min="3101" max="3101" width="3" style="146" customWidth="1"/>
    <col min="3102" max="3104" width="1.875" style="146" customWidth="1"/>
    <col min="3105" max="3105" width="2.125" style="146" customWidth="1"/>
    <col min="3106" max="3106" width="1.5" style="146" customWidth="1"/>
    <col min="3107" max="3107" width="3.125" style="146" customWidth="1"/>
    <col min="3108" max="3109" width="2.75" style="146" customWidth="1"/>
    <col min="3110" max="3110" width="2.125" style="146" customWidth="1"/>
    <col min="3111" max="3111" width="2" style="146" customWidth="1"/>
    <col min="3112" max="3112" width="5.75" style="146" bestFit="1" customWidth="1"/>
    <col min="3113" max="3113" width="4.875" style="146" bestFit="1" customWidth="1"/>
    <col min="3114" max="3114" width="5.25" style="146" bestFit="1" customWidth="1"/>
    <col min="3115" max="3115" width="6.125" style="146" bestFit="1" customWidth="1"/>
    <col min="3116" max="3116" width="4.875" style="146" customWidth="1"/>
    <col min="3117" max="3117" width="5.875" style="146" customWidth="1"/>
    <col min="3118" max="3328" width="9" style="146"/>
    <col min="3329" max="3329" width="2.125" style="146" customWidth="1"/>
    <col min="3330" max="3330" width="5" style="146" customWidth="1"/>
    <col min="3331" max="3331" width="28.625" style="146" customWidth="1"/>
    <col min="3332" max="3332" width="11.625" style="146" customWidth="1"/>
    <col min="3333" max="3333" width="3.375" style="146" customWidth="1"/>
    <col min="3334" max="3334" width="2.375" style="146" customWidth="1"/>
    <col min="3335" max="3335" width="2.5" style="146" bestFit="1" customWidth="1"/>
    <col min="3336" max="3338" width="2.375" style="146" customWidth="1"/>
    <col min="3339" max="3339" width="2.875" style="146" customWidth="1"/>
    <col min="3340" max="3341" width="3" style="146" customWidth="1"/>
    <col min="3342" max="3342" width="2.125" style="146" customWidth="1"/>
    <col min="3343" max="3344" width="2.625" style="146" customWidth="1"/>
    <col min="3345" max="3345" width="2.875" style="146" customWidth="1"/>
    <col min="3346" max="3346" width="3.625" style="146" customWidth="1"/>
    <col min="3347" max="3347" width="2.875" style="146" customWidth="1"/>
    <col min="3348" max="3348" width="2.625" style="146" customWidth="1"/>
    <col min="3349" max="3349" width="1.875" style="146" customWidth="1"/>
    <col min="3350" max="3352" width="2.75" style="146" customWidth="1"/>
    <col min="3353" max="3355" width="2" style="146" customWidth="1"/>
    <col min="3356" max="3356" width="1.5" style="146" customWidth="1"/>
    <col min="3357" max="3357" width="3" style="146" customWidth="1"/>
    <col min="3358" max="3360" width="1.875" style="146" customWidth="1"/>
    <col min="3361" max="3361" width="2.125" style="146" customWidth="1"/>
    <col min="3362" max="3362" width="1.5" style="146" customWidth="1"/>
    <col min="3363" max="3363" width="3.125" style="146" customWidth="1"/>
    <col min="3364" max="3365" width="2.75" style="146" customWidth="1"/>
    <col min="3366" max="3366" width="2.125" style="146" customWidth="1"/>
    <col min="3367" max="3367" width="2" style="146" customWidth="1"/>
    <col min="3368" max="3368" width="5.75" style="146" bestFit="1" customWidth="1"/>
    <col min="3369" max="3369" width="4.875" style="146" bestFit="1" customWidth="1"/>
    <col min="3370" max="3370" width="5.25" style="146" bestFit="1" customWidth="1"/>
    <col min="3371" max="3371" width="6.125" style="146" bestFit="1" customWidth="1"/>
    <col min="3372" max="3372" width="4.875" style="146" customWidth="1"/>
    <col min="3373" max="3373" width="5.875" style="146" customWidth="1"/>
    <col min="3374" max="3584" width="9" style="146"/>
    <col min="3585" max="3585" width="2.125" style="146" customWidth="1"/>
    <col min="3586" max="3586" width="5" style="146" customWidth="1"/>
    <col min="3587" max="3587" width="28.625" style="146" customWidth="1"/>
    <col min="3588" max="3588" width="11.625" style="146" customWidth="1"/>
    <col min="3589" max="3589" width="3.375" style="146" customWidth="1"/>
    <col min="3590" max="3590" width="2.375" style="146" customWidth="1"/>
    <col min="3591" max="3591" width="2.5" style="146" bestFit="1" customWidth="1"/>
    <col min="3592" max="3594" width="2.375" style="146" customWidth="1"/>
    <col min="3595" max="3595" width="2.875" style="146" customWidth="1"/>
    <col min="3596" max="3597" width="3" style="146" customWidth="1"/>
    <col min="3598" max="3598" width="2.125" style="146" customWidth="1"/>
    <col min="3599" max="3600" width="2.625" style="146" customWidth="1"/>
    <col min="3601" max="3601" width="2.875" style="146" customWidth="1"/>
    <col min="3602" max="3602" width="3.625" style="146" customWidth="1"/>
    <col min="3603" max="3603" width="2.875" style="146" customWidth="1"/>
    <col min="3604" max="3604" width="2.625" style="146" customWidth="1"/>
    <col min="3605" max="3605" width="1.875" style="146" customWidth="1"/>
    <col min="3606" max="3608" width="2.75" style="146" customWidth="1"/>
    <col min="3609" max="3611" width="2" style="146" customWidth="1"/>
    <col min="3612" max="3612" width="1.5" style="146" customWidth="1"/>
    <col min="3613" max="3613" width="3" style="146" customWidth="1"/>
    <col min="3614" max="3616" width="1.875" style="146" customWidth="1"/>
    <col min="3617" max="3617" width="2.125" style="146" customWidth="1"/>
    <col min="3618" max="3618" width="1.5" style="146" customWidth="1"/>
    <col min="3619" max="3619" width="3.125" style="146" customWidth="1"/>
    <col min="3620" max="3621" width="2.75" style="146" customWidth="1"/>
    <col min="3622" max="3622" width="2.125" style="146" customWidth="1"/>
    <col min="3623" max="3623" width="2" style="146" customWidth="1"/>
    <col min="3624" max="3624" width="5.75" style="146" bestFit="1" customWidth="1"/>
    <col min="3625" max="3625" width="4.875" style="146" bestFit="1" customWidth="1"/>
    <col min="3626" max="3626" width="5.25" style="146" bestFit="1" customWidth="1"/>
    <col min="3627" max="3627" width="6.125" style="146" bestFit="1" customWidth="1"/>
    <col min="3628" max="3628" width="4.875" style="146" customWidth="1"/>
    <col min="3629" max="3629" width="5.875" style="146" customWidth="1"/>
    <col min="3630" max="3840" width="9" style="146"/>
    <col min="3841" max="3841" width="2.125" style="146" customWidth="1"/>
    <col min="3842" max="3842" width="5" style="146" customWidth="1"/>
    <col min="3843" max="3843" width="28.625" style="146" customWidth="1"/>
    <col min="3844" max="3844" width="11.625" style="146" customWidth="1"/>
    <col min="3845" max="3845" width="3.375" style="146" customWidth="1"/>
    <col min="3846" max="3846" width="2.375" style="146" customWidth="1"/>
    <col min="3847" max="3847" width="2.5" style="146" bestFit="1" customWidth="1"/>
    <col min="3848" max="3850" width="2.375" style="146" customWidth="1"/>
    <col min="3851" max="3851" width="2.875" style="146" customWidth="1"/>
    <col min="3852" max="3853" width="3" style="146" customWidth="1"/>
    <col min="3854" max="3854" width="2.125" style="146" customWidth="1"/>
    <col min="3855" max="3856" width="2.625" style="146" customWidth="1"/>
    <col min="3857" max="3857" width="2.875" style="146" customWidth="1"/>
    <col min="3858" max="3858" width="3.625" style="146" customWidth="1"/>
    <col min="3859" max="3859" width="2.875" style="146" customWidth="1"/>
    <col min="3860" max="3860" width="2.625" style="146" customWidth="1"/>
    <col min="3861" max="3861" width="1.875" style="146" customWidth="1"/>
    <col min="3862" max="3864" width="2.75" style="146" customWidth="1"/>
    <col min="3865" max="3867" width="2" style="146" customWidth="1"/>
    <col min="3868" max="3868" width="1.5" style="146" customWidth="1"/>
    <col min="3869" max="3869" width="3" style="146" customWidth="1"/>
    <col min="3870" max="3872" width="1.875" style="146" customWidth="1"/>
    <col min="3873" max="3873" width="2.125" style="146" customWidth="1"/>
    <col min="3874" max="3874" width="1.5" style="146" customWidth="1"/>
    <col min="3875" max="3875" width="3.125" style="146" customWidth="1"/>
    <col min="3876" max="3877" width="2.75" style="146" customWidth="1"/>
    <col min="3878" max="3878" width="2.125" style="146" customWidth="1"/>
    <col min="3879" max="3879" width="2" style="146" customWidth="1"/>
    <col min="3880" max="3880" width="5.75" style="146" bestFit="1" customWidth="1"/>
    <col min="3881" max="3881" width="4.875" style="146" bestFit="1" customWidth="1"/>
    <col min="3882" max="3882" width="5.25" style="146" bestFit="1" customWidth="1"/>
    <col min="3883" max="3883" width="6.125" style="146" bestFit="1" customWidth="1"/>
    <col min="3884" max="3884" width="4.875" style="146" customWidth="1"/>
    <col min="3885" max="3885" width="5.875" style="146" customWidth="1"/>
    <col min="3886" max="4096" width="9" style="146"/>
    <col min="4097" max="4097" width="2.125" style="146" customWidth="1"/>
    <col min="4098" max="4098" width="5" style="146" customWidth="1"/>
    <col min="4099" max="4099" width="28.625" style="146" customWidth="1"/>
    <col min="4100" max="4100" width="11.625" style="146" customWidth="1"/>
    <col min="4101" max="4101" width="3.375" style="146" customWidth="1"/>
    <col min="4102" max="4102" width="2.375" style="146" customWidth="1"/>
    <col min="4103" max="4103" width="2.5" style="146" bestFit="1" customWidth="1"/>
    <col min="4104" max="4106" width="2.375" style="146" customWidth="1"/>
    <col min="4107" max="4107" width="2.875" style="146" customWidth="1"/>
    <col min="4108" max="4109" width="3" style="146" customWidth="1"/>
    <col min="4110" max="4110" width="2.125" style="146" customWidth="1"/>
    <col min="4111" max="4112" width="2.625" style="146" customWidth="1"/>
    <col min="4113" max="4113" width="2.875" style="146" customWidth="1"/>
    <col min="4114" max="4114" width="3.625" style="146" customWidth="1"/>
    <col min="4115" max="4115" width="2.875" style="146" customWidth="1"/>
    <col min="4116" max="4116" width="2.625" style="146" customWidth="1"/>
    <col min="4117" max="4117" width="1.875" style="146" customWidth="1"/>
    <col min="4118" max="4120" width="2.75" style="146" customWidth="1"/>
    <col min="4121" max="4123" width="2" style="146" customWidth="1"/>
    <col min="4124" max="4124" width="1.5" style="146" customWidth="1"/>
    <col min="4125" max="4125" width="3" style="146" customWidth="1"/>
    <col min="4126" max="4128" width="1.875" style="146" customWidth="1"/>
    <col min="4129" max="4129" width="2.125" style="146" customWidth="1"/>
    <col min="4130" max="4130" width="1.5" style="146" customWidth="1"/>
    <col min="4131" max="4131" width="3.125" style="146" customWidth="1"/>
    <col min="4132" max="4133" width="2.75" style="146" customWidth="1"/>
    <col min="4134" max="4134" width="2.125" style="146" customWidth="1"/>
    <col min="4135" max="4135" width="2" style="146" customWidth="1"/>
    <col min="4136" max="4136" width="5.75" style="146" bestFit="1" customWidth="1"/>
    <col min="4137" max="4137" width="4.875" style="146" bestFit="1" customWidth="1"/>
    <col min="4138" max="4138" width="5.25" style="146" bestFit="1" customWidth="1"/>
    <col min="4139" max="4139" width="6.125" style="146" bestFit="1" customWidth="1"/>
    <col min="4140" max="4140" width="4.875" style="146" customWidth="1"/>
    <col min="4141" max="4141" width="5.875" style="146" customWidth="1"/>
    <col min="4142" max="4352" width="9" style="146"/>
    <col min="4353" max="4353" width="2.125" style="146" customWidth="1"/>
    <col min="4354" max="4354" width="5" style="146" customWidth="1"/>
    <col min="4355" max="4355" width="28.625" style="146" customWidth="1"/>
    <col min="4356" max="4356" width="11.625" style="146" customWidth="1"/>
    <col min="4357" max="4357" width="3.375" style="146" customWidth="1"/>
    <col min="4358" max="4358" width="2.375" style="146" customWidth="1"/>
    <col min="4359" max="4359" width="2.5" style="146" bestFit="1" customWidth="1"/>
    <col min="4360" max="4362" width="2.375" style="146" customWidth="1"/>
    <col min="4363" max="4363" width="2.875" style="146" customWidth="1"/>
    <col min="4364" max="4365" width="3" style="146" customWidth="1"/>
    <col min="4366" max="4366" width="2.125" style="146" customWidth="1"/>
    <col min="4367" max="4368" width="2.625" style="146" customWidth="1"/>
    <col min="4369" max="4369" width="2.875" style="146" customWidth="1"/>
    <col min="4370" max="4370" width="3.625" style="146" customWidth="1"/>
    <col min="4371" max="4371" width="2.875" style="146" customWidth="1"/>
    <col min="4372" max="4372" width="2.625" style="146" customWidth="1"/>
    <col min="4373" max="4373" width="1.875" style="146" customWidth="1"/>
    <col min="4374" max="4376" width="2.75" style="146" customWidth="1"/>
    <col min="4377" max="4379" width="2" style="146" customWidth="1"/>
    <col min="4380" max="4380" width="1.5" style="146" customWidth="1"/>
    <col min="4381" max="4381" width="3" style="146" customWidth="1"/>
    <col min="4382" max="4384" width="1.875" style="146" customWidth="1"/>
    <col min="4385" max="4385" width="2.125" style="146" customWidth="1"/>
    <col min="4386" max="4386" width="1.5" style="146" customWidth="1"/>
    <col min="4387" max="4387" width="3.125" style="146" customWidth="1"/>
    <col min="4388" max="4389" width="2.75" style="146" customWidth="1"/>
    <col min="4390" max="4390" width="2.125" style="146" customWidth="1"/>
    <col min="4391" max="4391" width="2" style="146" customWidth="1"/>
    <col min="4392" max="4392" width="5.75" style="146" bestFit="1" customWidth="1"/>
    <col min="4393" max="4393" width="4.875" style="146" bestFit="1" customWidth="1"/>
    <col min="4394" max="4394" width="5.25" style="146" bestFit="1" customWidth="1"/>
    <col min="4395" max="4395" width="6.125" style="146" bestFit="1" customWidth="1"/>
    <col min="4396" max="4396" width="4.875" style="146" customWidth="1"/>
    <col min="4397" max="4397" width="5.875" style="146" customWidth="1"/>
    <col min="4398" max="4608" width="9" style="146"/>
    <col min="4609" max="4609" width="2.125" style="146" customWidth="1"/>
    <col min="4610" max="4610" width="5" style="146" customWidth="1"/>
    <col min="4611" max="4611" width="28.625" style="146" customWidth="1"/>
    <col min="4612" max="4612" width="11.625" style="146" customWidth="1"/>
    <col min="4613" max="4613" width="3.375" style="146" customWidth="1"/>
    <col min="4614" max="4614" width="2.375" style="146" customWidth="1"/>
    <col min="4615" max="4615" width="2.5" style="146" bestFit="1" customWidth="1"/>
    <col min="4616" max="4618" width="2.375" style="146" customWidth="1"/>
    <col min="4619" max="4619" width="2.875" style="146" customWidth="1"/>
    <col min="4620" max="4621" width="3" style="146" customWidth="1"/>
    <col min="4622" max="4622" width="2.125" style="146" customWidth="1"/>
    <col min="4623" max="4624" width="2.625" style="146" customWidth="1"/>
    <col min="4625" max="4625" width="2.875" style="146" customWidth="1"/>
    <col min="4626" max="4626" width="3.625" style="146" customWidth="1"/>
    <col min="4627" max="4627" width="2.875" style="146" customWidth="1"/>
    <col min="4628" max="4628" width="2.625" style="146" customWidth="1"/>
    <col min="4629" max="4629" width="1.875" style="146" customWidth="1"/>
    <col min="4630" max="4632" width="2.75" style="146" customWidth="1"/>
    <col min="4633" max="4635" width="2" style="146" customWidth="1"/>
    <col min="4636" max="4636" width="1.5" style="146" customWidth="1"/>
    <col min="4637" max="4637" width="3" style="146" customWidth="1"/>
    <col min="4638" max="4640" width="1.875" style="146" customWidth="1"/>
    <col min="4641" max="4641" width="2.125" style="146" customWidth="1"/>
    <col min="4642" max="4642" width="1.5" style="146" customWidth="1"/>
    <col min="4643" max="4643" width="3.125" style="146" customWidth="1"/>
    <col min="4644" max="4645" width="2.75" style="146" customWidth="1"/>
    <col min="4646" max="4646" width="2.125" style="146" customWidth="1"/>
    <col min="4647" max="4647" width="2" style="146" customWidth="1"/>
    <col min="4648" max="4648" width="5.75" style="146" bestFit="1" customWidth="1"/>
    <col min="4649" max="4649" width="4.875" style="146" bestFit="1" customWidth="1"/>
    <col min="4650" max="4650" width="5.25" style="146" bestFit="1" customWidth="1"/>
    <col min="4651" max="4651" width="6.125" style="146" bestFit="1" customWidth="1"/>
    <col min="4652" max="4652" width="4.875" style="146" customWidth="1"/>
    <col min="4653" max="4653" width="5.875" style="146" customWidth="1"/>
    <col min="4654" max="4864" width="9" style="146"/>
    <col min="4865" max="4865" width="2.125" style="146" customWidth="1"/>
    <col min="4866" max="4866" width="5" style="146" customWidth="1"/>
    <col min="4867" max="4867" width="28.625" style="146" customWidth="1"/>
    <col min="4868" max="4868" width="11.625" style="146" customWidth="1"/>
    <col min="4869" max="4869" width="3.375" style="146" customWidth="1"/>
    <col min="4870" max="4870" width="2.375" style="146" customWidth="1"/>
    <col min="4871" max="4871" width="2.5" style="146" bestFit="1" customWidth="1"/>
    <col min="4872" max="4874" width="2.375" style="146" customWidth="1"/>
    <col min="4875" max="4875" width="2.875" style="146" customWidth="1"/>
    <col min="4876" max="4877" width="3" style="146" customWidth="1"/>
    <col min="4878" max="4878" width="2.125" style="146" customWidth="1"/>
    <col min="4879" max="4880" width="2.625" style="146" customWidth="1"/>
    <col min="4881" max="4881" width="2.875" style="146" customWidth="1"/>
    <col min="4882" max="4882" width="3.625" style="146" customWidth="1"/>
    <col min="4883" max="4883" width="2.875" style="146" customWidth="1"/>
    <col min="4884" max="4884" width="2.625" style="146" customWidth="1"/>
    <col min="4885" max="4885" width="1.875" style="146" customWidth="1"/>
    <col min="4886" max="4888" width="2.75" style="146" customWidth="1"/>
    <col min="4889" max="4891" width="2" style="146" customWidth="1"/>
    <col min="4892" max="4892" width="1.5" style="146" customWidth="1"/>
    <col min="4893" max="4893" width="3" style="146" customWidth="1"/>
    <col min="4894" max="4896" width="1.875" style="146" customWidth="1"/>
    <col min="4897" max="4897" width="2.125" style="146" customWidth="1"/>
    <col min="4898" max="4898" width="1.5" style="146" customWidth="1"/>
    <col min="4899" max="4899" width="3.125" style="146" customWidth="1"/>
    <col min="4900" max="4901" width="2.75" style="146" customWidth="1"/>
    <col min="4902" max="4902" width="2.125" style="146" customWidth="1"/>
    <col min="4903" max="4903" width="2" style="146" customWidth="1"/>
    <col min="4904" max="4904" width="5.75" style="146" bestFit="1" customWidth="1"/>
    <col min="4905" max="4905" width="4.875" style="146" bestFit="1" customWidth="1"/>
    <col min="4906" max="4906" width="5.25" style="146" bestFit="1" customWidth="1"/>
    <col min="4907" max="4907" width="6.125" style="146" bestFit="1" customWidth="1"/>
    <col min="4908" max="4908" width="4.875" style="146" customWidth="1"/>
    <col min="4909" max="4909" width="5.875" style="146" customWidth="1"/>
    <col min="4910" max="5120" width="9" style="146"/>
    <col min="5121" max="5121" width="2.125" style="146" customWidth="1"/>
    <col min="5122" max="5122" width="5" style="146" customWidth="1"/>
    <col min="5123" max="5123" width="28.625" style="146" customWidth="1"/>
    <col min="5124" max="5124" width="11.625" style="146" customWidth="1"/>
    <col min="5125" max="5125" width="3.375" style="146" customWidth="1"/>
    <col min="5126" max="5126" width="2.375" style="146" customWidth="1"/>
    <col min="5127" max="5127" width="2.5" style="146" bestFit="1" customWidth="1"/>
    <col min="5128" max="5130" width="2.375" style="146" customWidth="1"/>
    <col min="5131" max="5131" width="2.875" style="146" customWidth="1"/>
    <col min="5132" max="5133" width="3" style="146" customWidth="1"/>
    <col min="5134" max="5134" width="2.125" style="146" customWidth="1"/>
    <col min="5135" max="5136" width="2.625" style="146" customWidth="1"/>
    <col min="5137" max="5137" width="2.875" style="146" customWidth="1"/>
    <col min="5138" max="5138" width="3.625" style="146" customWidth="1"/>
    <col min="5139" max="5139" width="2.875" style="146" customWidth="1"/>
    <col min="5140" max="5140" width="2.625" style="146" customWidth="1"/>
    <col min="5141" max="5141" width="1.875" style="146" customWidth="1"/>
    <col min="5142" max="5144" width="2.75" style="146" customWidth="1"/>
    <col min="5145" max="5147" width="2" style="146" customWidth="1"/>
    <col min="5148" max="5148" width="1.5" style="146" customWidth="1"/>
    <col min="5149" max="5149" width="3" style="146" customWidth="1"/>
    <col min="5150" max="5152" width="1.875" style="146" customWidth="1"/>
    <col min="5153" max="5153" width="2.125" style="146" customWidth="1"/>
    <col min="5154" max="5154" width="1.5" style="146" customWidth="1"/>
    <col min="5155" max="5155" width="3.125" style="146" customWidth="1"/>
    <col min="5156" max="5157" width="2.75" style="146" customWidth="1"/>
    <col min="5158" max="5158" width="2.125" style="146" customWidth="1"/>
    <col min="5159" max="5159" width="2" style="146" customWidth="1"/>
    <col min="5160" max="5160" width="5.75" style="146" bestFit="1" customWidth="1"/>
    <col min="5161" max="5161" width="4.875" style="146" bestFit="1" customWidth="1"/>
    <col min="5162" max="5162" width="5.25" style="146" bestFit="1" customWidth="1"/>
    <col min="5163" max="5163" width="6.125" style="146" bestFit="1" customWidth="1"/>
    <col min="5164" max="5164" width="4.875" style="146" customWidth="1"/>
    <col min="5165" max="5165" width="5.875" style="146" customWidth="1"/>
    <col min="5166" max="5376" width="9" style="146"/>
    <col min="5377" max="5377" width="2.125" style="146" customWidth="1"/>
    <col min="5378" max="5378" width="5" style="146" customWidth="1"/>
    <col min="5379" max="5379" width="28.625" style="146" customWidth="1"/>
    <col min="5380" max="5380" width="11.625" style="146" customWidth="1"/>
    <col min="5381" max="5381" width="3.375" style="146" customWidth="1"/>
    <col min="5382" max="5382" width="2.375" style="146" customWidth="1"/>
    <col min="5383" max="5383" width="2.5" style="146" bestFit="1" customWidth="1"/>
    <col min="5384" max="5386" width="2.375" style="146" customWidth="1"/>
    <col min="5387" max="5387" width="2.875" style="146" customWidth="1"/>
    <col min="5388" max="5389" width="3" style="146" customWidth="1"/>
    <col min="5390" max="5390" width="2.125" style="146" customWidth="1"/>
    <col min="5391" max="5392" width="2.625" style="146" customWidth="1"/>
    <col min="5393" max="5393" width="2.875" style="146" customWidth="1"/>
    <col min="5394" max="5394" width="3.625" style="146" customWidth="1"/>
    <col min="5395" max="5395" width="2.875" style="146" customWidth="1"/>
    <col min="5396" max="5396" width="2.625" style="146" customWidth="1"/>
    <col min="5397" max="5397" width="1.875" style="146" customWidth="1"/>
    <col min="5398" max="5400" width="2.75" style="146" customWidth="1"/>
    <col min="5401" max="5403" width="2" style="146" customWidth="1"/>
    <col min="5404" max="5404" width="1.5" style="146" customWidth="1"/>
    <col min="5405" max="5405" width="3" style="146" customWidth="1"/>
    <col min="5406" max="5408" width="1.875" style="146" customWidth="1"/>
    <col min="5409" max="5409" width="2.125" style="146" customWidth="1"/>
    <col min="5410" max="5410" width="1.5" style="146" customWidth="1"/>
    <col min="5411" max="5411" width="3.125" style="146" customWidth="1"/>
    <col min="5412" max="5413" width="2.75" style="146" customWidth="1"/>
    <col min="5414" max="5414" width="2.125" style="146" customWidth="1"/>
    <col min="5415" max="5415" width="2" style="146" customWidth="1"/>
    <col min="5416" max="5416" width="5.75" style="146" bestFit="1" customWidth="1"/>
    <col min="5417" max="5417" width="4.875" style="146" bestFit="1" customWidth="1"/>
    <col min="5418" max="5418" width="5.25" style="146" bestFit="1" customWidth="1"/>
    <col min="5419" max="5419" width="6.125" style="146" bestFit="1" customWidth="1"/>
    <col min="5420" max="5420" width="4.875" style="146" customWidth="1"/>
    <col min="5421" max="5421" width="5.875" style="146" customWidth="1"/>
    <col min="5422" max="5632" width="9" style="146"/>
    <col min="5633" max="5633" width="2.125" style="146" customWidth="1"/>
    <col min="5634" max="5634" width="5" style="146" customWidth="1"/>
    <col min="5635" max="5635" width="28.625" style="146" customWidth="1"/>
    <col min="5636" max="5636" width="11.625" style="146" customWidth="1"/>
    <col min="5637" max="5637" width="3.375" style="146" customWidth="1"/>
    <col min="5638" max="5638" width="2.375" style="146" customWidth="1"/>
    <col min="5639" max="5639" width="2.5" style="146" bestFit="1" customWidth="1"/>
    <col min="5640" max="5642" width="2.375" style="146" customWidth="1"/>
    <col min="5643" max="5643" width="2.875" style="146" customWidth="1"/>
    <col min="5644" max="5645" width="3" style="146" customWidth="1"/>
    <col min="5646" max="5646" width="2.125" style="146" customWidth="1"/>
    <col min="5647" max="5648" width="2.625" style="146" customWidth="1"/>
    <col min="5649" max="5649" width="2.875" style="146" customWidth="1"/>
    <col min="5650" max="5650" width="3.625" style="146" customWidth="1"/>
    <col min="5651" max="5651" width="2.875" style="146" customWidth="1"/>
    <col min="5652" max="5652" width="2.625" style="146" customWidth="1"/>
    <col min="5653" max="5653" width="1.875" style="146" customWidth="1"/>
    <col min="5654" max="5656" width="2.75" style="146" customWidth="1"/>
    <col min="5657" max="5659" width="2" style="146" customWidth="1"/>
    <col min="5660" max="5660" width="1.5" style="146" customWidth="1"/>
    <col min="5661" max="5661" width="3" style="146" customWidth="1"/>
    <col min="5662" max="5664" width="1.875" style="146" customWidth="1"/>
    <col min="5665" max="5665" width="2.125" style="146" customWidth="1"/>
    <col min="5666" max="5666" width="1.5" style="146" customWidth="1"/>
    <col min="5667" max="5667" width="3.125" style="146" customWidth="1"/>
    <col min="5668" max="5669" width="2.75" style="146" customWidth="1"/>
    <col min="5670" max="5670" width="2.125" style="146" customWidth="1"/>
    <col min="5671" max="5671" width="2" style="146" customWidth="1"/>
    <col min="5672" max="5672" width="5.75" style="146" bestFit="1" customWidth="1"/>
    <col min="5673" max="5673" width="4.875" style="146" bestFit="1" customWidth="1"/>
    <col min="5674" max="5674" width="5.25" style="146" bestFit="1" customWidth="1"/>
    <col min="5675" max="5675" width="6.125" style="146" bestFit="1" customWidth="1"/>
    <col min="5676" max="5676" width="4.875" style="146" customWidth="1"/>
    <col min="5677" max="5677" width="5.875" style="146" customWidth="1"/>
    <col min="5678" max="5888" width="9" style="146"/>
    <col min="5889" max="5889" width="2.125" style="146" customWidth="1"/>
    <col min="5890" max="5890" width="5" style="146" customWidth="1"/>
    <col min="5891" max="5891" width="28.625" style="146" customWidth="1"/>
    <col min="5892" max="5892" width="11.625" style="146" customWidth="1"/>
    <col min="5893" max="5893" width="3.375" style="146" customWidth="1"/>
    <col min="5894" max="5894" width="2.375" style="146" customWidth="1"/>
    <col min="5895" max="5895" width="2.5" style="146" bestFit="1" customWidth="1"/>
    <col min="5896" max="5898" width="2.375" style="146" customWidth="1"/>
    <col min="5899" max="5899" width="2.875" style="146" customWidth="1"/>
    <col min="5900" max="5901" width="3" style="146" customWidth="1"/>
    <col min="5902" max="5902" width="2.125" style="146" customWidth="1"/>
    <col min="5903" max="5904" width="2.625" style="146" customWidth="1"/>
    <col min="5905" max="5905" width="2.875" style="146" customWidth="1"/>
    <col min="5906" max="5906" width="3.625" style="146" customWidth="1"/>
    <col min="5907" max="5907" width="2.875" style="146" customWidth="1"/>
    <col min="5908" max="5908" width="2.625" style="146" customWidth="1"/>
    <col min="5909" max="5909" width="1.875" style="146" customWidth="1"/>
    <col min="5910" max="5912" width="2.75" style="146" customWidth="1"/>
    <col min="5913" max="5915" width="2" style="146" customWidth="1"/>
    <col min="5916" max="5916" width="1.5" style="146" customWidth="1"/>
    <col min="5917" max="5917" width="3" style="146" customWidth="1"/>
    <col min="5918" max="5920" width="1.875" style="146" customWidth="1"/>
    <col min="5921" max="5921" width="2.125" style="146" customWidth="1"/>
    <col min="5922" max="5922" width="1.5" style="146" customWidth="1"/>
    <col min="5923" max="5923" width="3.125" style="146" customWidth="1"/>
    <col min="5924" max="5925" width="2.75" style="146" customWidth="1"/>
    <col min="5926" max="5926" width="2.125" style="146" customWidth="1"/>
    <col min="5927" max="5927" width="2" style="146" customWidth="1"/>
    <col min="5928" max="5928" width="5.75" style="146" bestFit="1" customWidth="1"/>
    <col min="5929" max="5929" width="4.875" style="146" bestFit="1" customWidth="1"/>
    <col min="5930" max="5930" width="5.25" style="146" bestFit="1" customWidth="1"/>
    <col min="5931" max="5931" width="6.125" style="146" bestFit="1" customWidth="1"/>
    <col min="5932" max="5932" width="4.875" style="146" customWidth="1"/>
    <col min="5933" max="5933" width="5.875" style="146" customWidth="1"/>
    <col min="5934" max="6144" width="9" style="146"/>
    <col min="6145" max="6145" width="2.125" style="146" customWidth="1"/>
    <col min="6146" max="6146" width="5" style="146" customWidth="1"/>
    <col min="6147" max="6147" width="28.625" style="146" customWidth="1"/>
    <col min="6148" max="6148" width="11.625" style="146" customWidth="1"/>
    <col min="6149" max="6149" width="3.375" style="146" customWidth="1"/>
    <col min="6150" max="6150" width="2.375" style="146" customWidth="1"/>
    <col min="6151" max="6151" width="2.5" style="146" bestFit="1" customWidth="1"/>
    <col min="6152" max="6154" width="2.375" style="146" customWidth="1"/>
    <col min="6155" max="6155" width="2.875" style="146" customWidth="1"/>
    <col min="6156" max="6157" width="3" style="146" customWidth="1"/>
    <col min="6158" max="6158" width="2.125" style="146" customWidth="1"/>
    <col min="6159" max="6160" width="2.625" style="146" customWidth="1"/>
    <col min="6161" max="6161" width="2.875" style="146" customWidth="1"/>
    <col min="6162" max="6162" width="3.625" style="146" customWidth="1"/>
    <col min="6163" max="6163" width="2.875" style="146" customWidth="1"/>
    <col min="6164" max="6164" width="2.625" style="146" customWidth="1"/>
    <col min="6165" max="6165" width="1.875" style="146" customWidth="1"/>
    <col min="6166" max="6168" width="2.75" style="146" customWidth="1"/>
    <col min="6169" max="6171" width="2" style="146" customWidth="1"/>
    <col min="6172" max="6172" width="1.5" style="146" customWidth="1"/>
    <col min="6173" max="6173" width="3" style="146" customWidth="1"/>
    <col min="6174" max="6176" width="1.875" style="146" customWidth="1"/>
    <col min="6177" max="6177" width="2.125" style="146" customWidth="1"/>
    <col min="6178" max="6178" width="1.5" style="146" customWidth="1"/>
    <col min="6179" max="6179" width="3.125" style="146" customWidth="1"/>
    <col min="6180" max="6181" width="2.75" style="146" customWidth="1"/>
    <col min="6182" max="6182" width="2.125" style="146" customWidth="1"/>
    <col min="6183" max="6183" width="2" style="146" customWidth="1"/>
    <col min="6184" max="6184" width="5.75" style="146" bestFit="1" customWidth="1"/>
    <col min="6185" max="6185" width="4.875" style="146" bestFit="1" customWidth="1"/>
    <col min="6186" max="6186" width="5.25" style="146" bestFit="1" customWidth="1"/>
    <col min="6187" max="6187" width="6.125" style="146" bestFit="1" customWidth="1"/>
    <col min="6188" max="6188" width="4.875" style="146" customWidth="1"/>
    <col min="6189" max="6189" width="5.875" style="146" customWidth="1"/>
    <col min="6190" max="6400" width="9" style="146"/>
    <col min="6401" max="6401" width="2.125" style="146" customWidth="1"/>
    <col min="6402" max="6402" width="5" style="146" customWidth="1"/>
    <col min="6403" max="6403" width="28.625" style="146" customWidth="1"/>
    <col min="6404" max="6404" width="11.625" style="146" customWidth="1"/>
    <col min="6405" max="6405" width="3.375" style="146" customWidth="1"/>
    <col min="6406" max="6406" width="2.375" style="146" customWidth="1"/>
    <col min="6407" max="6407" width="2.5" style="146" bestFit="1" customWidth="1"/>
    <col min="6408" max="6410" width="2.375" style="146" customWidth="1"/>
    <col min="6411" max="6411" width="2.875" style="146" customWidth="1"/>
    <col min="6412" max="6413" width="3" style="146" customWidth="1"/>
    <col min="6414" max="6414" width="2.125" style="146" customWidth="1"/>
    <col min="6415" max="6416" width="2.625" style="146" customWidth="1"/>
    <col min="6417" max="6417" width="2.875" style="146" customWidth="1"/>
    <col min="6418" max="6418" width="3.625" style="146" customWidth="1"/>
    <col min="6419" max="6419" width="2.875" style="146" customWidth="1"/>
    <col min="6420" max="6420" width="2.625" style="146" customWidth="1"/>
    <col min="6421" max="6421" width="1.875" style="146" customWidth="1"/>
    <col min="6422" max="6424" width="2.75" style="146" customWidth="1"/>
    <col min="6425" max="6427" width="2" style="146" customWidth="1"/>
    <col min="6428" max="6428" width="1.5" style="146" customWidth="1"/>
    <col min="6429" max="6429" width="3" style="146" customWidth="1"/>
    <col min="6430" max="6432" width="1.875" style="146" customWidth="1"/>
    <col min="6433" max="6433" width="2.125" style="146" customWidth="1"/>
    <col min="6434" max="6434" width="1.5" style="146" customWidth="1"/>
    <col min="6435" max="6435" width="3.125" style="146" customWidth="1"/>
    <col min="6436" max="6437" width="2.75" style="146" customWidth="1"/>
    <col min="6438" max="6438" width="2.125" style="146" customWidth="1"/>
    <col min="6439" max="6439" width="2" style="146" customWidth="1"/>
    <col min="6440" max="6440" width="5.75" style="146" bestFit="1" customWidth="1"/>
    <col min="6441" max="6441" width="4.875" style="146" bestFit="1" customWidth="1"/>
    <col min="6442" max="6442" width="5.25" style="146" bestFit="1" customWidth="1"/>
    <col min="6443" max="6443" width="6.125" style="146" bestFit="1" customWidth="1"/>
    <col min="6444" max="6444" width="4.875" style="146" customWidth="1"/>
    <col min="6445" max="6445" width="5.875" style="146" customWidth="1"/>
    <col min="6446" max="6656" width="9" style="146"/>
    <col min="6657" max="6657" width="2.125" style="146" customWidth="1"/>
    <col min="6658" max="6658" width="5" style="146" customWidth="1"/>
    <col min="6659" max="6659" width="28.625" style="146" customWidth="1"/>
    <col min="6660" max="6660" width="11.625" style="146" customWidth="1"/>
    <col min="6661" max="6661" width="3.375" style="146" customWidth="1"/>
    <col min="6662" max="6662" width="2.375" style="146" customWidth="1"/>
    <col min="6663" max="6663" width="2.5" style="146" bestFit="1" customWidth="1"/>
    <col min="6664" max="6666" width="2.375" style="146" customWidth="1"/>
    <col min="6667" max="6667" width="2.875" style="146" customWidth="1"/>
    <col min="6668" max="6669" width="3" style="146" customWidth="1"/>
    <col min="6670" max="6670" width="2.125" style="146" customWidth="1"/>
    <col min="6671" max="6672" width="2.625" style="146" customWidth="1"/>
    <col min="6673" max="6673" width="2.875" style="146" customWidth="1"/>
    <col min="6674" max="6674" width="3.625" style="146" customWidth="1"/>
    <col min="6675" max="6675" width="2.875" style="146" customWidth="1"/>
    <col min="6676" max="6676" width="2.625" style="146" customWidth="1"/>
    <col min="6677" max="6677" width="1.875" style="146" customWidth="1"/>
    <col min="6678" max="6680" width="2.75" style="146" customWidth="1"/>
    <col min="6681" max="6683" width="2" style="146" customWidth="1"/>
    <col min="6684" max="6684" width="1.5" style="146" customWidth="1"/>
    <col min="6685" max="6685" width="3" style="146" customWidth="1"/>
    <col min="6686" max="6688" width="1.875" style="146" customWidth="1"/>
    <col min="6689" max="6689" width="2.125" style="146" customWidth="1"/>
    <col min="6690" max="6690" width="1.5" style="146" customWidth="1"/>
    <col min="6691" max="6691" width="3.125" style="146" customWidth="1"/>
    <col min="6692" max="6693" width="2.75" style="146" customWidth="1"/>
    <col min="6694" max="6694" width="2.125" style="146" customWidth="1"/>
    <col min="6695" max="6695" width="2" style="146" customWidth="1"/>
    <col min="6696" max="6696" width="5.75" style="146" bestFit="1" customWidth="1"/>
    <col min="6697" max="6697" width="4.875" style="146" bestFit="1" customWidth="1"/>
    <col min="6698" max="6698" width="5.25" style="146" bestFit="1" customWidth="1"/>
    <col min="6699" max="6699" width="6.125" style="146" bestFit="1" customWidth="1"/>
    <col min="6700" max="6700" width="4.875" style="146" customWidth="1"/>
    <col min="6701" max="6701" width="5.875" style="146" customWidth="1"/>
    <col min="6702" max="6912" width="9" style="146"/>
    <col min="6913" max="6913" width="2.125" style="146" customWidth="1"/>
    <col min="6914" max="6914" width="5" style="146" customWidth="1"/>
    <col min="6915" max="6915" width="28.625" style="146" customWidth="1"/>
    <col min="6916" max="6916" width="11.625" style="146" customWidth="1"/>
    <col min="6917" max="6917" width="3.375" style="146" customWidth="1"/>
    <col min="6918" max="6918" width="2.375" style="146" customWidth="1"/>
    <col min="6919" max="6919" width="2.5" style="146" bestFit="1" customWidth="1"/>
    <col min="6920" max="6922" width="2.375" style="146" customWidth="1"/>
    <col min="6923" max="6923" width="2.875" style="146" customWidth="1"/>
    <col min="6924" max="6925" width="3" style="146" customWidth="1"/>
    <col min="6926" max="6926" width="2.125" style="146" customWidth="1"/>
    <col min="6927" max="6928" width="2.625" style="146" customWidth="1"/>
    <col min="6929" max="6929" width="2.875" style="146" customWidth="1"/>
    <col min="6930" max="6930" width="3.625" style="146" customWidth="1"/>
    <col min="6931" max="6931" width="2.875" style="146" customWidth="1"/>
    <col min="6932" max="6932" width="2.625" style="146" customWidth="1"/>
    <col min="6933" max="6933" width="1.875" style="146" customWidth="1"/>
    <col min="6934" max="6936" width="2.75" style="146" customWidth="1"/>
    <col min="6937" max="6939" width="2" style="146" customWidth="1"/>
    <col min="6940" max="6940" width="1.5" style="146" customWidth="1"/>
    <col min="6941" max="6941" width="3" style="146" customWidth="1"/>
    <col min="6942" max="6944" width="1.875" style="146" customWidth="1"/>
    <col min="6945" max="6945" width="2.125" style="146" customWidth="1"/>
    <col min="6946" max="6946" width="1.5" style="146" customWidth="1"/>
    <col min="6947" max="6947" width="3.125" style="146" customWidth="1"/>
    <col min="6948" max="6949" width="2.75" style="146" customWidth="1"/>
    <col min="6950" max="6950" width="2.125" style="146" customWidth="1"/>
    <col min="6951" max="6951" width="2" style="146" customWidth="1"/>
    <col min="6952" max="6952" width="5.75" style="146" bestFit="1" customWidth="1"/>
    <col min="6953" max="6953" width="4.875" style="146" bestFit="1" customWidth="1"/>
    <col min="6954" max="6954" width="5.25" style="146" bestFit="1" customWidth="1"/>
    <col min="6955" max="6955" width="6.125" style="146" bestFit="1" customWidth="1"/>
    <col min="6956" max="6956" width="4.875" style="146" customWidth="1"/>
    <col min="6957" max="6957" width="5.875" style="146" customWidth="1"/>
    <col min="6958" max="7168" width="9" style="146"/>
    <col min="7169" max="7169" width="2.125" style="146" customWidth="1"/>
    <col min="7170" max="7170" width="5" style="146" customWidth="1"/>
    <col min="7171" max="7171" width="28.625" style="146" customWidth="1"/>
    <col min="7172" max="7172" width="11.625" style="146" customWidth="1"/>
    <col min="7173" max="7173" width="3.375" style="146" customWidth="1"/>
    <col min="7174" max="7174" width="2.375" style="146" customWidth="1"/>
    <col min="7175" max="7175" width="2.5" style="146" bestFit="1" customWidth="1"/>
    <col min="7176" max="7178" width="2.375" style="146" customWidth="1"/>
    <col min="7179" max="7179" width="2.875" style="146" customWidth="1"/>
    <col min="7180" max="7181" width="3" style="146" customWidth="1"/>
    <col min="7182" max="7182" width="2.125" style="146" customWidth="1"/>
    <col min="7183" max="7184" width="2.625" style="146" customWidth="1"/>
    <col min="7185" max="7185" width="2.875" style="146" customWidth="1"/>
    <col min="7186" max="7186" width="3.625" style="146" customWidth="1"/>
    <col min="7187" max="7187" width="2.875" style="146" customWidth="1"/>
    <col min="7188" max="7188" width="2.625" style="146" customWidth="1"/>
    <col min="7189" max="7189" width="1.875" style="146" customWidth="1"/>
    <col min="7190" max="7192" width="2.75" style="146" customWidth="1"/>
    <col min="7193" max="7195" width="2" style="146" customWidth="1"/>
    <col min="7196" max="7196" width="1.5" style="146" customWidth="1"/>
    <col min="7197" max="7197" width="3" style="146" customWidth="1"/>
    <col min="7198" max="7200" width="1.875" style="146" customWidth="1"/>
    <col min="7201" max="7201" width="2.125" style="146" customWidth="1"/>
    <col min="7202" max="7202" width="1.5" style="146" customWidth="1"/>
    <col min="7203" max="7203" width="3.125" style="146" customWidth="1"/>
    <col min="7204" max="7205" width="2.75" style="146" customWidth="1"/>
    <col min="7206" max="7206" width="2.125" style="146" customWidth="1"/>
    <col min="7207" max="7207" width="2" style="146" customWidth="1"/>
    <col min="7208" max="7208" width="5.75" style="146" bestFit="1" customWidth="1"/>
    <col min="7209" max="7209" width="4.875" style="146" bestFit="1" customWidth="1"/>
    <col min="7210" max="7210" width="5.25" style="146" bestFit="1" customWidth="1"/>
    <col min="7211" max="7211" width="6.125" style="146" bestFit="1" customWidth="1"/>
    <col min="7212" max="7212" width="4.875" style="146" customWidth="1"/>
    <col min="7213" max="7213" width="5.875" style="146" customWidth="1"/>
    <col min="7214" max="7424" width="9" style="146"/>
    <col min="7425" max="7425" width="2.125" style="146" customWidth="1"/>
    <col min="7426" max="7426" width="5" style="146" customWidth="1"/>
    <col min="7427" max="7427" width="28.625" style="146" customWidth="1"/>
    <col min="7428" max="7428" width="11.625" style="146" customWidth="1"/>
    <col min="7429" max="7429" width="3.375" style="146" customWidth="1"/>
    <col min="7430" max="7430" width="2.375" style="146" customWidth="1"/>
    <col min="7431" max="7431" width="2.5" style="146" bestFit="1" customWidth="1"/>
    <col min="7432" max="7434" width="2.375" style="146" customWidth="1"/>
    <col min="7435" max="7435" width="2.875" style="146" customWidth="1"/>
    <col min="7436" max="7437" width="3" style="146" customWidth="1"/>
    <col min="7438" max="7438" width="2.125" style="146" customWidth="1"/>
    <col min="7439" max="7440" width="2.625" style="146" customWidth="1"/>
    <col min="7441" max="7441" width="2.875" style="146" customWidth="1"/>
    <col min="7442" max="7442" width="3.625" style="146" customWidth="1"/>
    <col min="7443" max="7443" width="2.875" style="146" customWidth="1"/>
    <col min="7444" max="7444" width="2.625" style="146" customWidth="1"/>
    <col min="7445" max="7445" width="1.875" style="146" customWidth="1"/>
    <col min="7446" max="7448" width="2.75" style="146" customWidth="1"/>
    <col min="7449" max="7451" width="2" style="146" customWidth="1"/>
    <col min="7452" max="7452" width="1.5" style="146" customWidth="1"/>
    <col min="7453" max="7453" width="3" style="146" customWidth="1"/>
    <col min="7454" max="7456" width="1.875" style="146" customWidth="1"/>
    <col min="7457" max="7457" width="2.125" style="146" customWidth="1"/>
    <col min="7458" max="7458" width="1.5" style="146" customWidth="1"/>
    <col min="7459" max="7459" width="3.125" style="146" customWidth="1"/>
    <col min="7460" max="7461" width="2.75" style="146" customWidth="1"/>
    <col min="7462" max="7462" width="2.125" style="146" customWidth="1"/>
    <col min="7463" max="7463" width="2" style="146" customWidth="1"/>
    <col min="7464" max="7464" width="5.75" style="146" bestFit="1" customWidth="1"/>
    <col min="7465" max="7465" width="4.875" style="146" bestFit="1" customWidth="1"/>
    <col min="7466" max="7466" width="5.25" style="146" bestFit="1" customWidth="1"/>
    <col min="7467" max="7467" width="6.125" style="146" bestFit="1" customWidth="1"/>
    <col min="7468" max="7468" width="4.875" style="146" customWidth="1"/>
    <col min="7469" max="7469" width="5.875" style="146" customWidth="1"/>
    <col min="7470" max="7680" width="9" style="146"/>
    <col min="7681" max="7681" width="2.125" style="146" customWidth="1"/>
    <col min="7682" max="7682" width="5" style="146" customWidth="1"/>
    <col min="7683" max="7683" width="28.625" style="146" customWidth="1"/>
    <col min="7684" max="7684" width="11.625" style="146" customWidth="1"/>
    <col min="7685" max="7685" width="3.375" style="146" customWidth="1"/>
    <col min="7686" max="7686" width="2.375" style="146" customWidth="1"/>
    <col min="7687" max="7687" width="2.5" style="146" bestFit="1" customWidth="1"/>
    <col min="7688" max="7690" width="2.375" style="146" customWidth="1"/>
    <col min="7691" max="7691" width="2.875" style="146" customWidth="1"/>
    <col min="7692" max="7693" width="3" style="146" customWidth="1"/>
    <col min="7694" max="7694" width="2.125" style="146" customWidth="1"/>
    <col min="7695" max="7696" width="2.625" style="146" customWidth="1"/>
    <col min="7697" max="7697" width="2.875" style="146" customWidth="1"/>
    <col min="7698" max="7698" width="3.625" style="146" customWidth="1"/>
    <col min="7699" max="7699" width="2.875" style="146" customWidth="1"/>
    <col min="7700" max="7700" width="2.625" style="146" customWidth="1"/>
    <col min="7701" max="7701" width="1.875" style="146" customWidth="1"/>
    <col min="7702" max="7704" width="2.75" style="146" customWidth="1"/>
    <col min="7705" max="7707" width="2" style="146" customWidth="1"/>
    <col min="7708" max="7708" width="1.5" style="146" customWidth="1"/>
    <col min="7709" max="7709" width="3" style="146" customWidth="1"/>
    <col min="7710" max="7712" width="1.875" style="146" customWidth="1"/>
    <col min="7713" max="7713" width="2.125" style="146" customWidth="1"/>
    <col min="7714" max="7714" width="1.5" style="146" customWidth="1"/>
    <col min="7715" max="7715" width="3.125" style="146" customWidth="1"/>
    <col min="7716" max="7717" width="2.75" style="146" customWidth="1"/>
    <col min="7718" max="7718" width="2.125" style="146" customWidth="1"/>
    <col min="7719" max="7719" width="2" style="146" customWidth="1"/>
    <col min="7720" max="7720" width="5.75" style="146" bestFit="1" customWidth="1"/>
    <col min="7721" max="7721" width="4.875" style="146" bestFit="1" customWidth="1"/>
    <col min="7722" max="7722" width="5.25" style="146" bestFit="1" customWidth="1"/>
    <col min="7723" max="7723" width="6.125" style="146" bestFit="1" customWidth="1"/>
    <col min="7724" max="7724" width="4.875" style="146" customWidth="1"/>
    <col min="7725" max="7725" width="5.875" style="146" customWidth="1"/>
    <col min="7726" max="7936" width="9" style="146"/>
    <col min="7937" max="7937" width="2.125" style="146" customWidth="1"/>
    <col min="7938" max="7938" width="5" style="146" customWidth="1"/>
    <col min="7939" max="7939" width="28.625" style="146" customWidth="1"/>
    <col min="7940" max="7940" width="11.625" style="146" customWidth="1"/>
    <col min="7941" max="7941" width="3.375" style="146" customWidth="1"/>
    <col min="7942" max="7942" width="2.375" style="146" customWidth="1"/>
    <col min="7943" max="7943" width="2.5" style="146" bestFit="1" customWidth="1"/>
    <col min="7944" max="7946" width="2.375" style="146" customWidth="1"/>
    <col min="7947" max="7947" width="2.875" style="146" customWidth="1"/>
    <col min="7948" max="7949" width="3" style="146" customWidth="1"/>
    <col min="7950" max="7950" width="2.125" style="146" customWidth="1"/>
    <col min="7951" max="7952" width="2.625" style="146" customWidth="1"/>
    <col min="7953" max="7953" width="2.875" style="146" customWidth="1"/>
    <col min="7954" max="7954" width="3.625" style="146" customWidth="1"/>
    <col min="7955" max="7955" width="2.875" style="146" customWidth="1"/>
    <col min="7956" max="7956" width="2.625" style="146" customWidth="1"/>
    <col min="7957" max="7957" width="1.875" style="146" customWidth="1"/>
    <col min="7958" max="7960" width="2.75" style="146" customWidth="1"/>
    <col min="7961" max="7963" width="2" style="146" customWidth="1"/>
    <col min="7964" max="7964" width="1.5" style="146" customWidth="1"/>
    <col min="7965" max="7965" width="3" style="146" customWidth="1"/>
    <col min="7966" max="7968" width="1.875" style="146" customWidth="1"/>
    <col min="7969" max="7969" width="2.125" style="146" customWidth="1"/>
    <col min="7970" max="7970" width="1.5" style="146" customWidth="1"/>
    <col min="7971" max="7971" width="3.125" style="146" customWidth="1"/>
    <col min="7972" max="7973" width="2.75" style="146" customWidth="1"/>
    <col min="7974" max="7974" width="2.125" style="146" customWidth="1"/>
    <col min="7975" max="7975" width="2" style="146" customWidth="1"/>
    <col min="7976" max="7976" width="5.75" style="146" bestFit="1" customWidth="1"/>
    <col min="7977" max="7977" width="4.875" style="146" bestFit="1" customWidth="1"/>
    <col min="7978" max="7978" width="5.25" style="146" bestFit="1" customWidth="1"/>
    <col min="7979" max="7979" width="6.125" style="146" bestFit="1" customWidth="1"/>
    <col min="7980" max="7980" width="4.875" style="146" customWidth="1"/>
    <col min="7981" max="7981" width="5.875" style="146" customWidth="1"/>
    <col min="7982" max="8192" width="9" style="146"/>
    <col min="8193" max="8193" width="2.125" style="146" customWidth="1"/>
    <col min="8194" max="8194" width="5" style="146" customWidth="1"/>
    <col min="8195" max="8195" width="28.625" style="146" customWidth="1"/>
    <col min="8196" max="8196" width="11.625" style="146" customWidth="1"/>
    <col min="8197" max="8197" width="3.375" style="146" customWidth="1"/>
    <col min="8198" max="8198" width="2.375" style="146" customWidth="1"/>
    <col min="8199" max="8199" width="2.5" style="146" bestFit="1" customWidth="1"/>
    <col min="8200" max="8202" width="2.375" style="146" customWidth="1"/>
    <col min="8203" max="8203" width="2.875" style="146" customWidth="1"/>
    <col min="8204" max="8205" width="3" style="146" customWidth="1"/>
    <col min="8206" max="8206" width="2.125" style="146" customWidth="1"/>
    <col min="8207" max="8208" width="2.625" style="146" customWidth="1"/>
    <col min="8209" max="8209" width="2.875" style="146" customWidth="1"/>
    <col min="8210" max="8210" width="3.625" style="146" customWidth="1"/>
    <col min="8211" max="8211" width="2.875" style="146" customWidth="1"/>
    <col min="8212" max="8212" width="2.625" style="146" customWidth="1"/>
    <col min="8213" max="8213" width="1.875" style="146" customWidth="1"/>
    <col min="8214" max="8216" width="2.75" style="146" customWidth="1"/>
    <col min="8217" max="8219" width="2" style="146" customWidth="1"/>
    <col min="8220" max="8220" width="1.5" style="146" customWidth="1"/>
    <col min="8221" max="8221" width="3" style="146" customWidth="1"/>
    <col min="8222" max="8224" width="1.875" style="146" customWidth="1"/>
    <col min="8225" max="8225" width="2.125" style="146" customWidth="1"/>
    <col min="8226" max="8226" width="1.5" style="146" customWidth="1"/>
    <col min="8227" max="8227" width="3.125" style="146" customWidth="1"/>
    <col min="8228" max="8229" width="2.75" style="146" customWidth="1"/>
    <col min="8230" max="8230" width="2.125" style="146" customWidth="1"/>
    <col min="8231" max="8231" width="2" style="146" customWidth="1"/>
    <col min="8232" max="8232" width="5.75" style="146" bestFit="1" customWidth="1"/>
    <col min="8233" max="8233" width="4.875" style="146" bestFit="1" customWidth="1"/>
    <col min="8234" max="8234" width="5.25" style="146" bestFit="1" customWidth="1"/>
    <col min="8235" max="8235" width="6.125" style="146" bestFit="1" customWidth="1"/>
    <col min="8236" max="8236" width="4.875" style="146" customWidth="1"/>
    <col min="8237" max="8237" width="5.875" style="146" customWidth="1"/>
    <col min="8238" max="8448" width="9" style="146"/>
    <col min="8449" max="8449" width="2.125" style="146" customWidth="1"/>
    <col min="8450" max="8450" width="5" style="146" customWidth="1"/>
    <col min="8451" max="8451" width="28.625" style="146" customWidth="1"/>
    <col min="8452" max="8452" width="11.625" style="146" customWidth="1"/>
    <col min="8453" max="8453" width="3.375" style="146" customWidth="1"/>
    <col min="8454" max="8454" width="2.375" style="146" customWidth="1"/>
    <col min="8455" max="8455" width="2.5" style="146" bestFit="1" customWidth="1"/>
    <col min="8456" max="8458" width="2.375" style="146" customWidth="1"/>
    <col min="8459" max="8459" width="2.875" style="146" customWidth="1"/>
    <col min="8460" max="8461" width="3" style="146" customWidth="1"/>
    <col min="8462" max="8462" width="2.125" style="146" customWidth="1"/>
    <col min="8463" max="8464" width="2.625" style="146" customWidth="1"/>
    <col min="8465" max="8465" width="2.875" style="146" customWidth="1"/>
    <col min="8466" max="8466" width="3.625" style="146" customWidth="1"/>
    <col min="8467" max="8467" width="2.875" style="146" customWidth="1"/>
    <col min="8468" max="8468" width="2.625" style="146" customWidth="1"/>
    <col min="8469" max="8469" width="1.875" style="146" customWidth="1"/>
    <col min="8470" max="8472" width="2.75" style="146" customWidth="1"/>
    <col min="8473" max="8475" width="2" style="146" customWidth="1"/>
    <col min="8476" max="8476" width="1.5" style="146" customWidth="1"/>
    <col min="8477" max="8477" width="3" style="146" customWidth="1"/>
    <col min="8478" max="8480" width="1.875" style="146" customWidth="1"/>
    <col min="8481" max="8481" width="2.125" style="146" customWidth="1"/>
    <col min="8482" max="8482" width="1.5" style="146" customWidth="1"/>
    <col min="8483" max="8483" width="3.125" style="146" customWidth="1"/>
    <col min="8484" max="8485" width="2.75" style="146" customWidth="1"/>
    <col min="8486" max="8486" width="2.125" style="146" customWidth="1"/>
    <col min="8487" max="8487" width="2" style="146" customWidth="1"/>
    <col min="8488" max="8488" width="5.75" style="146" bestFit="1" customWidth="1"/>
    <col min="8489" max="8489" width="4.875" style="146" bestFit="1" customWidth="1"/>
    <col min="8490" max="8490" width="5.25" style="146" bestFit="1" customWidth="1"/>
    <col min="8491" max="8491" width="6.125" style="146" bestFit="1" customWidth="1"/>
    <col min="8492" max="8492" width="4.875" style="146" customWidth="1"/>
    <col min="8493" max="8493" width="5.875" style="146" customWidth="1"/>
    <col min="8494" max="8704" width="9" style="146"/>
    <col min="8705" max="8705" width="2.125" style="146" customWidth="1"/>
    <col min="8706" max="8706" width="5" style="146" customWidth="1"/>
    <col min="8707" max="8707" width="28.625" style="146" customWidth="1"/>
    <col min="8708" max="8708" width="11.625" style="146" customWidth="1"/>
    <col min="8709" max="8709" width="3.375" style="146" customWidth="1"/>
    <col min="8710" max="8710" width="2.375" style="146" customWidth="1"/>
    <col min="8711" max="8711" width="2.5" style="146" bestFit="1" customWidth="1"/>
    <col min="8712" max="8714" width="2.375" style="146" customWidth="1"/>
    <col min="8715" max="8715" width="2.875" style="146" customWidth="1"/>
    <col min="8716" max="8717" width="3" style="146" customWidth="1"/>
    <col min="8718" max="8718" width="2.125" style="146" customWidth="1"/>
    <col min="8719" max="8720" width="2.625" style="146" customWidth="1"/>
    <col min="8721" max="8721" width="2.875" style="146" customWidth="1"/>
    <col min="8722" max="8722" width="3.625" style="146" customWidth="1"/>
    <col min="8723" max="8723" width="2.875" style="146" customWidth="1"/>
    <col min="8724" max="8724" width="2.625" style="146" customWidth="1"/>
    <col min="8725" max="8725" width="1.875" style="146" customWidth="1"/>
    <col min="8726" max="8728" width="2.75" style="146" customWidth="1"/>
    <col min="8729" max="8731" width="2" style="146" customWidth="1"/>
    <col min="8732" max="8732" width="1.5" style="146" customWidth="1"/>
    <col min="8733" max="8733" width="3" style="146" customWidth="1"/>
    <col min="8734" max="8736" width="1.875" style="146" customWidth="1"/>
    <col min="8737" max="8737" width="2.125" style="146" customWidth="1"/>
    <col min="8738" max="8738" width="1.5" style="146" customWidth="1"/>
    <col min="8739" max="8739" width="3.125" style="146" customWidth="1"/>
    <col min="8740" max="8741" width="2.75" style="146" customWidth="1"/>
    <col min="8742" max="8742" width="2.125" style="146" customWidth="1"/>
    <col min="8743" max="8743" width="2" style="146" customWidth="1"/>
    <col min="8744" max="8744" width="5.75" style="146" bestFit="1" customWidth="1"/>
    <col min="8745" max="8745" width="4.875" style="146" bestFit="1" customWidth="1"/>
    <col min="8746" max="8746" width="5.25" style="146" bestFit="1" customWidth="1"/>
    <col min="8747" max="8747" width="6.125" style="146" bestFit="1" customWidth="1"/>
    <col min="8748" max="8748" width="4.875" style="146" customWidth="1"/>
    <col min="8749" max="8749" width="5.875" style="146" customWidth="1"/>
    <col min="8750" max="8960" width="9" style="146"/>
    <col min="8961" max="8961" width="2.125" style="146" customWidth="1"/>
    <col min="8962" max="8962" width="5" style="146" customWidth="1"/>
    <col min="8963" max="8963" width="28.625" style="146" customWidth="1"/>
    <col min="8964" max="8964" width="11.625" style="146" customWidth="1"/>
    <col min="8965" max="8965" width="3.375" style="146" customWidth="1"/>
    <col min="8966" max="8966" width="2.375" style="146" customWidth="1"/>
    <col min="8967" max="8967" width="2.5" style="146" bestFit="1" customWidth="1"/>
    <col min="8968" max="8970" width="2.375" style="146" customWidth="1"/>
    <col min="8971" max="8971" width="2.875" style="146" customWidth="1"/>
    <col min="8972" max="8973" width="3" style="146" customWidth="1"/>
    <col min="8974" max="8974" width="2.125" style="146" customWidth="1"/>
    <col min="8975" max="8976" width="2.625" style="146" customWidth="1"/>
    <col min="8977" max="8977" width="2.875" style="146" customWidth="1"/>
    <col min="8978" max="8978" width="3.625" style="146" customWidth="1"/>
    <col min="8979" max="8979" width="2.875" style="146" customWidth="1"/>
    <col min="8980" max="8980" width="2.625" style="146" customWidth="1"/>
    <col min="8981" max="8981" width="1.875" style="146" customWidth="1"/>
    <col min="8982" max="8984" width="2.75" style="146" customWidth="1"/>
    <col min="8985" max="8987" width="2" style="146" customWidth="1"/>
    <col min="8988" max="8988" width="1.5" style="146" customWidth="1"/>
    <col min="8989" max="8989" width="3" style="146" customWidth="1"/>
    <col min="8990" max="8992" width="1.875" style="146" customWidth="1"/>
    <col min="8993" max="8993" width="2.125" style="146" customWidth="1"/>
    <col min="8994" max="8994" width="1.5" style="146" customWidth="1"/>
    <col min="8995" max="8995" width="3.125" style="146" customWidth="1"/>
    <col min="8996" max="8997" width="2.75" style="146" customWidth="1"/>
    <col min="8998" max="8998" width="2.125" style="146" customWidth="1"/>
    <col min="8999" max="8999" width="2" style="146" customWidth="1"/>
    <col min="9000" max="9000" width="5.75" style="146" bestFit="1" customWidth="1"/>
    <col min="9001" max="9001" width="4.875" style="146" bestFit="1" customWidth="1"/>
    <col min="9002" max="9002" width="5.25" style="146" bestFit="1" customWidth="1"/>
    <col min="9003" max="9003" width="6.125" style="146" bestFit="1" customWidth="1"/>
    <col min="9004" max="9004" width="4.875" style="146" customWidth="1"/>
    <col min="9005" max="9005" width="5.875" style="146" customWidth="1"/>
    <col min="9006" max="9216" width="9" style="146"/>
    <col min="9217" max="9217" width="2.125" style="146" customWidth="1"/>
    <col min="9218" max="9218" width="5" style="146" customWidth="1"/>
    <col min="9219" max="9219" width="28.625" style="146" customWidth="1"/>
    <col min="9220" max="9220" width="11.625" style="146" customWidth="1"/>
    <col min="9221" max="9221" width="3.375" style="146" customWidth="1"/>
    <col min="9222" max="9222" width="2.375" style="146" customWidth="1"/>
    <col min="9223" max="9223" width="2.5" style="146" bestFit="1" customWidth="1"/>
    <col min="9224" max="9226" width="2.375" style="146" customWidth="1"/>
    <col min="9227" max="9227" width="2.875" style="146" customWidth="1"/>
    <col min="9228" max="9229" width="3" style="146" customWidth="1"/>
    <col min="9230" max="9230" width="2.125" style="146" customWidth="1"/>
    <col min="9231" max="9232" width="2.625" style="146" customWidth="1"/>
    <col min="9233" max="9233" width="2.875" style="146" customWidth="1"/>
    <col min="9234" max="9234" width="3.625" style="146" customWidth="1"/>
    <col min="9235" max="9235" width="2.875" style="146" customWidth="1"/>
    <col min="9236" max="9236" width="2.625" style="146" customWidth="1"/>
    <col min="9237" max="9237" width="1.875" style="146" customWidth="1"/>
    <col min="9238" max="9240" width="2.75" style="146" customWidth="1"/>
    <col min="9241" max="9243" width="2" style="146" customWidth="1"/>
    <col min="9244" max="9244" width="1.5" style="146" customWidth="1"/>
    <col min="9245" max="9245" width="3" style="146" customWidth="1"/>
    <col min="9246" max="9248" width="1.875" style="146" customWidth="1"/>
    <col min="9249" max="9249" width="2.125" style="146" customWidth="1"/>
    <col min="9250" max="9250" width="1.5" style="146" customWidth="1"/>
    <col min="9251" max="9251" width="3.125" style="146" customWidth="1"/>
    <col min="9252" max="9253" width="2.75" style="146" customWidth="1"/>
    <col min="9254" max="9254" width="2.125" style="146" customWidth="1"/>
    <col min="9255" max="9255" width="2" style="146" customWidth="1"/>
    <col min="9256" max="9256" width="5.75" style="146" bestFit="1" customWidth="1"/>
    <col min="9257" max="9257" width="4.875" style="146" bestFit="1" customWidth="1"/>
    <col min="9258" max="9258" width="5.25" style="146" bestFit="1" customWidth="1"/>
    <col min="9259" max="9259" width="6.125" style="146" bestFit="1" customWidth="1"/>
    <col min="9260" max="9260" width="4.875" style="146" customWidth="1"/>
    <col min="9261" max="9261" width="5.875" style="146" customWidth="1"/>
    <col min="9262" max="9472" width="9" style="146"/>
    <col min="9473" max="9473" width="2.125" style="146" customWidth="1"/>
    <col min="9474" max="9474" width="5" style="146" customWidth="1"/>
    <col min="9475" max="9475" width="28.625" style="146" customWidth="1"/>
    <col min="9476" max="9476" width="11.625" style="146" customWidth="1"/>
    <col min="9477" max="9477" width="3.375" style="146" customWidth="1"/>
    <col min="9478" max="9478" width="2.375" style="146" customWidth="1"/>
    <col min="9479" max="9479" width="2.5" style="146" bestFit="1" customWidth="1"/>
    <col min="9480" max="9482" width="2.375" style="146" customWidth="1"/>
    <col min="9483" max="9483" width="2.875" style="146" customWidth="1"/>
    <col min="9484" max="9485" width="3" style="146" customWidth="1"/>
    <col min="9486" max="9486" width="2.125" style="146" customWidth="1"/>
    <col min="9487" max="9488" width="2.625" style="146" customWidth="1"/>
    <col min="9489" max="9489" width="2.875" style="146" customWidth="1"/>
    <col min="9490" max="9490" width="3.625" style="146" customWidth="1"/>
    <col min="9491" max="9491" width="2.875" style="146" customWidth="1"/>
    <col min="9492" max="9492" width="2.625" style="146" customWidth="1"/>
    <col min="9493" max="9493" width="1.875" style="146" customWidth="1"/>
    <col min="9494" max="9496" width="2.75" style="146" customWidth="1"/>
    <col min="9497" max="9499" width="2" style="146" customWidth="1"/>
    <col min="9500" max="9500" width="1.5" style="146" customWidth="1"/>
    <col min="9501" max="9501" width="3" style="146" customWidth="1"/>
    <col min="9502" max="9504" width="1.875" style="146" customWidth="1"/>
    <col min="9505" max="9505" width="2.125" style="146" customWidth="1"/>
    <col min="9506" max="9506" width="1.5" style="146" customWidth="1"/>
    <col min="9507" max="9507" width="3.125" style="146" customWidth="1"/>
    <col min="9508" max="9509" width="2.75" style="146" customWidth="1"/>
    <col min="9510" max="9510" width="2.125" style="146" customWidth="1"/>
    <col min="9511" max="9511" width="2" style="146" customWidth="1"/>
    <col min="9512" max="9512" width="5.75" style="146" bestFit="1" customWidth="1"/>
    <col min="9513" max="9513" width="4.875" style="146" bestFit="1" customWidth="1"/>
    <col min="9514" max="9514" width="5.25" style="146" bestFit="1" customWidth="1"/>
    <col min="9515" max="9515" width="6.125" style="146" bestFit="1" customWidth="1"/>
    <col min="9516" max="9516" width="4.875" style="146" customWidth="1"/>
    <col min="9517" max="9517" width="5.875" style="146" customWidth="1"/>
    <col min="9518" max="9728" width="9" style="146"/>
    <col min="9729" max="9729" width="2.125" style="146" customWidth="1"/>
    <col min="9730" max="9730" width="5" style="146" customWidth="1"/>
    <col min="9731" max="9731" width="28.625" style="146" customWidth="1"/>
    <col min="9732" max="9732" width="11.625" style="146" customWidth="1"/>
    <col min="9733" max="9733" width="3.375" style="146" customWidth="1"/>
    <col min="9734" max="9734" width="2.375" style="146" customWidth="1"/>
    <col min="9735" max="9735" width="2.5" style="146" bestFit="1" customWidth="1"/>
    <col min="9736" max="9738" width="2.375" style="146" customWidth="1"/>
    <col min="9739" max="9739" width="2.875" style="146" customWidth="1"/>
    <col min="9740" max="9741" width="3" style="146" customWidth="1"/>
    <col min="9742" max="9742" width="2.125" style="146" customWidth="1"/>
    <col min="9743" max="9744" width="2.625" style="146" customWidth="1"/>
    <col min="9745" max="9745" width="2.875" style="146" customWidth="1"/>
    <col min="9746" max="9746" width="3.625" style="146" customWidth="1"/>
    <col min="9747" max="9747" width="2.875" style="146" customWidth="1"/>
    <col min="9748" max="9748" width="2.625" style="146" customWidth="1"/>
    <col min="9749" max="9749" width="1.875" style="146" customWidth="1"/>
    <col min="9750" max="9752" width="2.75" style="146" customWidth="1"/>
    <col min="9753" max="9755" width="2" style="146" customWidth="1"/>
    <col min="9756" max="9756" width="1.5" style="146" customWidth="1"/>
    <col min="9757" max="9757" width="3" style="146" customWidth="1"/>
    <col min="9758" max="9760" width="1.875" style="146" customWidth="1"/>
    <col min="9761" max="9761" width="2.125" style="146" customWidth="1"/>
    <col min="9762" max="9762" width="1.5" style="146" customWidth="1"/>
    <col min="9763" max="9763" width="3.125" style="146" customWidth="1"/>
    <col min="9764" max="9765" width="2.75" style="146" customWidth="1"/>
    <col min="9766" max="9766" width="2.125" style="146" customWidth="1"/>
    <col min="9767" max="9767" width="2" style="146" customWidth="1"/>
    <col min="9768" max="9768" width="5.75" style="146" bestFit="1" customWidth="1"/>
    <col min="9769" max="9769" width="4.875" style="146" bestFit="1" customWidth="1"/>
    <col min="9770" max="9770" width="5.25" style="146" bestFit="1" customWidth="1"/>
    <col min="9771" max="9771" width="6.125" style="146" bestFit="1" customWidth="1"/>
    <col min="9772" max="9772" width="4.875" style="146" customWidth="1"/>
    <col min="9773" max="9773" width="5.875" style="146" customWidth="1"/>
    <col min="9774" max="9984" width="9" style="146"/>
    <col min="9985" max="9985" width="2.125" style="146" customWidth="1"/>
    <col min="9986" max="9986" width="5" style="146" customWidth="1"/>
    <col min="9987" max="9987" width="28.625" style="146" customWidth="1"/>
    <col min="9988" max="9988" width="11.625" style="146" customWidth="1"/>
    <col min="9989" max="9989" width="3.375" style="146" customWidth="1"/>
    <col min="9990" max="9990" width="2.375" style="146" customWidth="1"/>
    <col min="9991" max="9991" width="2.5" style="146" bestFit="1" customWidth="1"/>
    <col min="9992" max="9994" width="2.375" style="146" customWidth="1"/>
    <col min="9995" max="9995" width="2.875" style="146" customWidth="1"/>
    <col min="9996" max="9997" width="3" style="146" customWidth="1"/>
    <col min="9998" max="9998" width="2.125" style="146" customWidth="1"/>
    <col min="9999" max="10000" width="2.625" style="146" customWidth="1"/>
    <col min="10001" max="10001" width="2.875" style="146" customWidth="1"/>
    <col min="10002" max="10002" width="3.625" style="146" customWidth="1"/>
    <col min="10003" max="10003" width="2.875" style="146" customWidth="1"/>
    <col min="10004" max="10004" width="2.625" style="146" customWidth="1"/>
    <col min="10005" max="10005" width="1.875" style="146" customWidth="1"/>
    <col min="10006" max="10008" width="2.75" style="146" customWidth="1"/>
    <col min="10009" max="10011" width="2" style="146" customWidth="1"/>
    <col min="10012" max="10012" width="1.5" style="146" customWidth="1"/>
    <col min="10013" max="10013" width="3" style="146" customWidth="1"/>
    <col min="10014" max="10016" width="1.875" style="146" customWidth="1"/>
    <col min="10017" max="10017" width="2.125" style="146" customWidth="1"/>
    <col min="10018" max="10018" width="1.5" style="146" customWidth="1"/>
    <col min="10019" max="10019" width="3.125" style="146" customWidth="1"/>
    <col min="10020" max="10021" width="2.75" style="146" customWidth="1"/>
    <col min="10022" max="10022" width="2.125" style="146" customWidth="1"/>
    <col min="10023" max="10023" width="2" style="146" customWidth="1"/>
    <col min="10024" max="10024" width="5.75" style="146" bestFit="1" customWidth="1"/>
    <col min="10025" max="10025" width="4.875" style="146" bestFit="1" customWidth="1"/>
    <col min="10026" max="10026" width="5.25" style="146" bestFit="1" customWidth="1"/>
    <col min="10027" max="10027" width="6.125" style="146" bestFit="1" customWidth="1"/>
    <col min="10028" max="10028" width="4.875" style="146" customWidth="1"/>
    <col min="10029" max="10029" width="5.875" style="146" customWidth="1"/>
    <col min="10030" max="10240" width="9" style="146"/>
    <col min="10241" max="10241" width="2.125" style="146" customWidth="1"/>
    <col min="10242" max="10242" width="5" style="146" customWidth="1"/>
    <col min="10243" max="10243" width="28.625" style="146" customWidth="1"/>
    <col min="10244" max="10244" width="11.625" style="146" customWidth="1"/>
    <col min="10245" max="10245" width="3.375" style="146" customWidth="1"/>
    <col min="10246" max="10246" width="2.375" style="146" customWidth="1"/>
    <col min="10247" max="10247" width="2.5" style="146" bestFit="1" customWidth="1"/>
    <col min="10248" max="10250" width="2.375" style="146" customWidth="1"/>
    <col min="10251" max="10251" width="2.875" style="146" customWidth="1"/>
    <col min="10252" max="10253" width="3" style="146" customWidth="1"/>
    <col min="10254" max="10254" width="2.125" style="146" customWidth="1"/>
    <col min="10255" max="10256" width="2.625" style="146" customWidth="1"/>
    <col min="10257" max="10257" width="2.875" style="146" customWidth="1"/>
    <col min="10258" max="10258" width="3.625" style="146" customWidth="1"/>
    <col min="10259" max="10259" width="2.875" style="146" customWidth="1"/>
    <col min="10260" max="10260" width="2.625" style="146" customWidth="1"/>
    <col min="10261" max="10261" width="1.875" style="146" customWidth="1"/>
    <col min="10262" max="10264" width="2.75" style="146" customWidth="1"/>
    <col min="10265" max="10267" width="2" style="146" customWidth="1"/>
    <col min="10268" max="10268" width="1.5" style="146" customWidth="1"/>
    <col min="10269" max="10269" width="3" style="146" customWidth="1"/>
    <col min="10270" max="10272" width="1.875" style="146" customWidth="1"/>
    <col min="10273" max="10273" width="2.125" style="146" customWidth="1"/>
    <col min="10274" max="10274" width="1.5" style="146" customWidth="1"/>
    <col min="10275" max="10275" width="3.125" style="146" customWidth="1"/>
    <col min="10276" max="10277" width="2.75" style="146" customWidth="1"/>
    <col min="10278" max="10278" width="2.125" style="146" customWidth="1"/>
    <col min="10279" max="10279" width="2" style="146" customWidth="1"/>
    <col min="10280" max="10280" width="5.75" style="146" bestFit="1" customWidth="1"/>
    <col min="10281" max="10281" width="4.875" style="146" bestFit="1" customWidth="1"/>
    <col min="10282" max="10282" width="5.25" style="146" bestFit="1" customWidth="1"/>
    <col min="10283" max="10283" width="6.125" style="146" bestFit="1" customWidth="1"/>
    <col min="10284" max="10284" width="4.875" style="146" customWidth="1"/>
    <col min="10285" max="10285" width="5.875" style="146" customWidth="1"/>
    <col min="10286" max="10496" width="9" style="146"/>
    <col min="10497" max="10497" width="2.125" style="146" customWidth="1"/>
    <col min="10498" max="10498" width="5" style="146" customWidth="1"/>
    <col min="10499" max="10499" width="28.625" style="146" customWidth="1"/>
    <col min="10500" max="10500" width="11.625" style="146" customWidth="1"/>
    <col min="10501" max="10501" width="3.375" style="146" customWidth="1"/>
    <col min="10502" max="10502" width="2.375" style="146" customWidth="1"/>
    <col min="10503" max="10503" width="2.5" style="146" bestFit="1" customWidth="1"/>
    <col min="10504" max="10506" width="2.375" style="146" customWidth="1"/>
    <col min="10507" max="10507" width="2.875" style="146" customWidth="1"/>
    <col min="10508" max="10509" width="3" style="146" customWidth="1"/>
    <col min="10510" max="10510" width="2.125" style="146" customWidth="1"/>
    <col min="10511" max="10512" width="2.625" style="146" customWidth="1"/>
    <col min="10513" max="10513" width="2.875" style="146" customWidth="1"/>
    <col min="10514" max="10514" width="3.625" style="146" customWidth="1"/>
    <col min="10515" max="10515" width="2.875" style="146" customWidth="1"/>
    <col min="10516" max="10516" width="2.625" style="146" customWidth="1"/>
    <col min="10517" max="10517" width="1.875" style="146" customWidth="1"/>
    <col min="10518" max="10520" width="2.75" style="146" customWidth="1"/>
    <col min="10521" max="10523" width="2" style="146" customWidth="1"/>
    <col min="10524" max="10524" width="1.5" style="146" customWidth="1"/>
    <col min="10525" max="10525" width="3" style="146" customWidth="1"/>
    <col min="10526" max="10528" width="1.875" style="146" customWidth="1"/>
    <col min="10529" max="10529" width="2.125" style="146" customWidth="1"/>
    <col min="10530" max="10530" width="1.5" style="146" customWidth="1"/>
    <col min="10531" max="10531" width="3.125" style="146" customWidth="1"/>
    <col min="10532" max="10533" width="2.75" style="146" customWidth="1"/>
    <col min="10534" max="10534" width="2.125" style="146" customWidth="1"/>
    <col min="10535" max="10535" width="2" style="146" customWidth="1"/>
    <col min="10536" max="10536" width="5.75" style="146" bestFit="1" customWidth="1"/>
    <col min="10537" max="10537" width="4.875" style="146" bestFit="1" customWidth="1"/>
    <col min="10538" max="10538" width="5.25" style="146" bestFit="1" customWidth="1"/>
    <col min="10539" max="10539" width="6.125" style="146" bestFit="1" customWidth="1"/>
    <col min="10540" max="10540" width="4.875" style="146" customWidth="1"/>
    <col min="10541" max="10541" width="5.875" style="146" customWidth="1"/>
    <col min="10542" max="10752" width="9" style="146"/>
    <col min="10753" max="10753" width="2.125" style="146" customWidth="1"/>
    <col min="10754" max="10754" width="5" style="146" customWidth="1"/>
    <col min="10755" max="10755" width="28.625" style="146" customWidth="1"/>
    <col min="10756" max="10756" width="11.625" style="146" customWidth="1"/>
    <col min="10757" max="10757" width="3.375" style="146" customWidth="1"/>
    <col min="10758" max="10758" width="2.375" style="146" customWidth="1"/>
    <col min="10759" max="10759" width="2.5" style="146" bestFit="1" customWidth="1"/>
    <col min="10760" max="10762" width="2.375" style="146" customWidth="1"/>
    <col min="10763" max="10763" width="2.875" style="146" customWidth="1"/>
    <col min="10764" max="10765" width="3" style="146" customWidth="1"/>
    <col min="10766" max="10766" width="2.125" style="146" customWidth="1"/>
    <col min="10767" max="10768" width="2.625" style="146" customWidth="1"/>
    <col min="10769" max="10769" width="2.875" style="146" customWidth="1"/>
    <col min="10770" max="10770" width="3.625" style="146" customWidth="1"/>
    <col min="10771" max="10771" width="2.875" style="146" customWidth="1"/>
    <col min="10772" max="10772" width="2.625" style="146" customWidth="1"/>
    <col min="10773" max="10773" width="1.875" style="146" customWidth="1"/>
    <col min="10774" max="10776" width="2.75" style="146" customWidth="1"/>
    <col min="10777" max="10779" width="2" style="146" customWidth="1"/>
    <col min="10780" max="10780" width="1.5" style="146" customWidth="1"/>
    <col min="10781" max="10781" width="3" style="146" customWidth="1"/>
    <col min="10782" max="10784" width="1.875" style="146" customWidth="1"/>
    <col min="10785" max="10785" width="2.125" style="146" customWidth="1"/>
    <col min="10786" max="10786" width="1.5" style="146" customWidth="1"/>
    <col min="10787" max="10787" width="3.125" style="146" customWidth="1"/>
    <col min="10788" max="10789" width="2.75" style="146" customWidth="1"/>
    <col min="10790" max="10790" width="2.125" style="146" customWidth="1"/>
    <col min="10791" max="10791" width="2" style="146" customWidth="1"/>
    <col min="10792" max="10792" width="5.75" style="146" bestFit="1" customWidth="1"/>
    <col min="10793" max="10793" width="4.875" style="146" bestFit="1" customWidth="1"/>
    <col min="10794" max="10794" width="5.25" style="146" bestFit="1" customWidth="1"/>
    <col min="10795" max="10795" width="6.125" style="146" bestFit="1" customWidth="1"/>
    <col min="10796" max="10796" width="4.875" style="146" customWidth="1"/>
    <col min="10797" max="10797" width="5.875" style="146" customWidth="1"/>
    <col min="10798" max="11008" width="9" style="146"/>
    <col min="11009" max="11009" width="2.125" style="146" customWidth="1"/>
    <col min="11010" max="11010" width="5" style="146" customWidth="1"/>
    <col min="11011" max="11011" width="28.625" style="146" customWidth="1"/>
    <col min="11012" max="11012" width="11.625" style="146" customWidth="1"/>
    <col min="11013" max="11013" width="3.375" style="146" customWidth="1"/>
    <col min="11014" max="11014" width="2.375" style="146" customWidth="1"/>
    <col min="11015" max="11015" width="2.5" style="146" bestFit="1" customWidth="1"/>
    <col min="11016" max="11018" width="2.375" style="146" customWidth="1"/>
    <col min="11019" max="11019" width="2.875" style="146" customWidth="1"/>
    <col min="11020" max="11021" width="3" style="146" customWidth="1"/>
    <col min="11022" max="11022" width="2.125" style="146" customWidth="1"/>
    <col min="11023" max="11024" width="2.625" style="146" customWidth="1"/>
    <col min="11025" max="11025" width="2.875" style="146" customWidth="1"/>
    <col min="11026" max="11026" width="3.625" style="146" customWidth="1"/>
    <col min="11027" max="11027" width="2.875" style="146" customWidth="1"/>
    <col min="11028" max="11028" width="2.625" style="146" customWidth="1"/>
    <col min="11029" max="11029" width="1.875" style="146" customWidth="1"/>
    <col min="11030" max="11032" width="2.75" style="146" customWidth="1"/>
    <col min="11033" max="11035" width="2" style="146" customWidth="1"/>
    <col min="11036" max="11036" width="1.5" style="146" customWidth="1"/>
    <col min="11037" max="11037" width="3" style="146" customWidth="1"/>
    <col min="11038" max="11040" width="1.875" style="146" customWidth="1"/>
    <col min="11041" max="11041" width="2.125" style="146" customWidth="1"/>
    <col min="11042" max="11042" width="1.5" style="146" customWidth="1"/>
    <col min="11043" max="11043" width="3.125" style="146" customWidth="1"/>
    <col min="11044" max="11045" width="2.75" style="146" customWidth="1"/>
    <col min="11046" max="11046" width="2.125" style="146" customWidth="1"/>
    <col min="11047" max="11047" width="2" style="146" customWidth="1"/>
    <col min="11048" max="11048" width="5.75" style="146" bestFit="1" customWidth="1"/>
    <col min="11049" max="11049" width="4.875" style="146" bestFit="1" customWidth="1"/>
    <col min="11050" max="11050" width="5.25" style="146" bestFit="1" customWidth="1"/>
    <col min="11051" max="11051" width="6.125" style="146" bestFit="1" customWidth="1"/>
    <col min="11052" max="11052" width="4.875" style="146" customWidth="1"/>
    <col min="11053" max="11053" width="5.875" style="146" customWidth="1"/>
    <col min="11054" max="11264" width="9" style="146"/>
    <col min="11265" max="11265" width="2.125" style="146" customWidth="1"/>
    <col min="11266" max="11266" width="5" style="146" customWidth="1"/>
    <col min="11267" max="11267" width="28.625" style="146" customWidth="1"/>
    <col min="11268" max="11268" width="11.625" style="146" customWidth="1"/>
    <col min="11269" max="11269" width="3.375" style="146" customWidth="1"/>
    <col min="11270" max="11270" width="2.375" style="146" customWidth="1"/>
    <col min="11271" max="11271" width="2.5" style="146" bestFit="1" customWidth="1"/>
    <col min="11272" max="11274" width="2.375" style="146" customWidth="1"/>
    <col min="11275" max="11275" width="2.875" style="146" customWidth="1"/>
    <col min="11276" max="11277" width="3" style="146" customWidth="1"/>
    <col min="11278" max="11278" width="2.125" style="146" customWidth="1"/>
    <col min="11279" max="11280" width="2.625" style="146" customWidth="1"/>
    <col min="11281" max="11281" width="2.875" style="146" customWidth="1"/>
    <col min="11282" max="11282" width="3.625" style="146" customWidth="1"/>
    <col min="11283" max="11283" width="2.875" style="146" customWidth="1"/>
    <col min="11284" max="11284" width="2.625" style="146" customWidth="1"/>
    <col min="11285" max="11285" width="1.875" style="146" customWidth="1"/>
    <col min="11286" max="11288" width="2.75" style="146" customWidth="1"/>
    <col min="11289" max="11291" width="2" style="146" customWidth="1"/>
    <col min="11292" max="11292" width="1.5" style="146" customWidth="1"/>
    <col min="11293" max="11293" width="3" style="146" customWidth="1"/>
    <col min="11294" max="11296" width="1.875" style="146" customWidth="1"/>
    <col min="11297" max="11297" width="2.125" style="146" customWidth="1"/>
    <col min="11298" max="11298" width="1.5" style="146" customWidth="1"/>
    <col min="11299" max="11299" width="3.125" style="146" customWidth="1"/>
    <col min="11300" max="11301" width="2.75" style="146" customWidth="1"/>
    <col min="11302" max="11302" width="2.125" style="146" customWidth="1"/>
    <col min="11303" max="11303" width="2" style="146" customWidth="1"/>
    <col min="11304" max="11304" width="5.75" style="146" bestFit="1" customWidth="1"/>
    <col min="11305" max="11305" width="4.875" style="146" bestFit="1" customWidth="1"/>
    <col min="11306" max="11306" width="5.25" style="146" bestFit="1" customWidth="1"/>
    <col min="11307" max="11307" width="6.125" style="146" bestFit="1" customWidth="1"/>
    <col min="11308" max="11308" width="4.875" style="146" customWidth="1"/>
    <col min="11309" max="11309" width="5.875" style="146" customWidth="1"/>
    <col min="11310" max="11520" width="9" style="146"/>
    <col min="11521" max="11521" width="2.125" style="146" customWidth="1"/>
    <col min="11522" max="11522" width="5" style="146" customWidth="1"/>
    <col min="11523" max="11523" width="28.625" style="146" customWidth="1"/>
    <col min="11524" max="11524" width="11.625" style="146" customWidth="1"/>
    <col min="11525" max="11525" width="3.375" style="146" customWidth="1"/>
    <col min="11526" max="11526" width="2.375" style="146" customWidth="1"/>
    <col min="11527" max="11527" width="2.5" style="146" bestFit="1" customWidth="1"/>
    <col min="11528" max="11530" width="2.375" style="146" customWidth="1"/>
    <col min="11531" max="11531" width="2.875" style="146" customWidth="1"/>
    <col min="11532" max="11533" width="3" style="146" customWidth="1"/>
    <col min="11534" max="11534" width="2.125" style="146" customWidth="1"/>
    <col min="11535" max="11536" width="2.625" style="146" customWidth="1"/>
    <col min="11537" max="11537" width="2.875" style="146" customWidth="1"/>
    <col min="11538" max="11538" width="3.625" style="146" customWidth="1"/>
    <col min="11539" max="11539" width="2.875" style="146" customWidth="1"/>
    <col min="11540" max="11540" width="2.625" style="146" customWidth="1"/>
    <col min="11541" max="11541" width="1.875" style="146" customWidth="1"/>
    <col min="11542" max="11544" width="2.75" style="146" customWidth="1"/>
    <col min="11545" max="11547" width="2" style="146" customWidth="1"/>
    <col min="11548" max="11548" width="1.5" style="146" customWidth="1"/>
    <col min="11549" max="11549" width="3" style="146" customWidth="1"/>
    <col min="11550" max="11552" width="1.875" style="146" customWidth="1"/>
    <col min="11553" max="11553" width="2.125" style="146" customWidth="1"/>
    <col min="11554" max="11554" width="1.5" style="146" customWidth="1"/>
    <col min="11555" max="11555" width="3.125" style="146" customWidth="1"/>
    <col min="11556" max="11557" width="2.75" style="146" customWidth="1"/>
    <col min="11558" max="11558" width="2.125" style="146" customWidth="1"/>
    <col min="11559" max="11559" width="2" style="146" customWidth="1"/>
    <col min="11560" max="11560" width="5.75" style="146" bestFit="1" customWidth="1"/>
    <col min="11561" max="11561" width="4.875" style="146" bestFit="1" customWidth="1"/>
    <col min="11562" max="11562" width="5.25" style="146" bestFit="1" customWidth="1"/>
    <col min="11563" max="11563" width="6.125" style="146" bestFit="1" customWidth="1"/>
    <col min="11564" max="11564" width="4.875" style="146" customWidth="1"/>
    <col min="11565" max="11565" width="5.875" style="146" customWidth="1"/>
    <col min="11566" max="11776" width="9" style="146"/>
    <col min="11777" max="11777" width="2.125" style="146" customWidth="1"/>
    <col min="11778" max="11778" width="5" style="146" customWidth="1"/>
    <col min="11779" max="11779" width="28.625" style="146" customWidth="1"/>
    <col min="11780" max="11780" width="11.625" style="146" customWidth="1"/>
    <col min="11781" max="11781" width="3.375" style="146" customWidth="1"/>
    <col min="11782" max="11782" width="2.375" style="146" customWidth="1"/>
    <col min="11783" max="11783" width="2.5" style="146" bestFit="1" customWidth="1"/>
    <col min="11784" max="11786" width="2.375" style="146" customWidth="1"/>
    <col min="11787" max="11787" width="2.875" style="146" customWidth="1"/>
    <col min="11788" max="11789" width="3" style="146" customWidth="1"/>
    <col min="11790" max="11790" width="2.125" style="146" customWidth="1"/>
    <col min="11791" max="11792" width="2.625" style="146" customWidth="1"/>
    <col min="11793" max="11793" width="2.875" style="146" customWidth="1"/>
    <col min="11794" max="11794" width="3.625" style="146" customWidth="1"/>
    <col min="11795" max="11795" width="2.875" style="146" customWidth="1"/>
    <col min="11796" max="11796" width="2.625" style="146" customWidth="1"/>
    <col min="11797" max="11797" width="1.875" style="146" customWidth="1"/>
    <col min="11798" max="11800" width="2.75" style="146" customWidth="1"/>
    <col min="11801" max="11803" width="2" style="146" customWidth="1"/>
    <col min="11804" max="11804" width="1.5" style="146" customWidth="1"/>
    <col min="11805" max="11805" width="3" style="146" customWidth="1"/>
    <col min="11806" max="11808" width="1.875" style="146" customWidth="1"/>
    <col min="11809" max="11809" width="2.125" style="146" customWidth="1"/>
    <col min="11810" max="11810" width="1.5" style="146" customWidth="1"/>
    <col min="11811" max="11811" width="3.125" style="146" customWidth="1"/>
    <col min="11812" max="11813" width="2.75" style="146" customWidth="1"/>
    <col min="11814" max="11814" width="2.125" style="146" customWidth="1"/>
    <col min="11815" max="11815" width="2" style="146" customWidth="1"/>
    <col min="11816" max="11816" width="5.75" style="146" bestFit="1" customWidth="1"/>
    <col min="11817" max="11817" width="4.875" style="146" bestFit="1" customWidth="1"/>
    <col min="11818" max="11818" width="5.25" style="146" bestFit="1" customWidth="1"/>
    <col min="11819" max="11819" width="6.125" style="146" bestFit="1" customWidth="1"/>
    <col min="11820" max="11820" width="4.875" style="146" customWidth="1"/>
    <col min="11821" max="11821" width="5.875" style="146" customWidth="1"/>
    <col min="11822" max="12032" width="9" style="146"/>
    <col min="12033" max="12033" width="2.125" style="146" customWidth="1"/>
    <col min="12034" max="12034" width="5" style="146" customWidth="1"/>
    <col min="12035" max="12035" width="28.625" style="146" customWidth="1"/>
    <col min="12036" max="12036" width="11.625" style="146" customWidth="1"/>
    <col min="12037" max="12037" width="3.375" style="146" customWidth="1"/>
    <col min="12038" max="12038" width="2.375" style="146" customWidth="1"/>
    <col min="12039" max="12039" width="2.5" style="146" bestFit="1" customWidth="1"/>
    <col min="12040" max="12042" width="2.375" style="146" customWidth="1"/>
    <col min="12043" max="12043" width="2.875" style="146" customWidth="1"/>
    <col min="12044" max="12045" width="3" style="146" customWidth="1"/>
    <col min="12046" max="12046" width="2.125" style="146" customWidth="1"/>
    <col min="12047" max="12048" width="2.625" style="146" customWidth="1"/>
    <col min="12049" max="12049" width="2.875" style="146" customWidth="1"/>
    <col min="12050" max="12050" width="3.625" style="146" customWidth="1"/>
    <col min="12051" max="12051" width="2.875" style="146" customWidth="1"/>
    <col min="12052" max="12052" width="2.625" style="146" customWidth="1"/>
    <col min="12053" max="12053" width="1.875" style="146" customWidth="1"/>
    <col min="12054" max="12056" width="2.75" style="146" customWidth="1"/>
    <col min="12057" max="12059" width="2" style="146" customWidth="1"/>
    <col min="12060" max="12060" width="1.5" style="146" customWidth="1"/>
    <col min="12061" max="12061" width="3" style="146" customWidth="1"/>
    <col min="12062" max="12064" width="1.875" style="146" customWidth="1"/>
    <col min="12065" max="12065" width="2.125" style="146" customWidth="1"/>
    <col min="12066" max="12066" width="1.5" style="146" customWidth="1"/>
    <col min="12067" max="12067" width="3.125" style="146" customWidth="1"/>
    <col min="12068" max="12069" width="2.75" style="146" customWidth="1"/>
    <col min="12070" max="12070" width="2.125" style="146" customWidth="1"/>
    <col min="12071" max="12071" width="2" style="146" customWidth="1"/>
    <col min="12072" max="12072" width="5.75" style="146" bestFit="1" customWidth="1"/>
    <col min="12073" max="12073" width="4.875" style="146" bestFit="1" customWidth="1"/>
    <col min="12074" max="12074" width="5.25" style="146" bestFit="1" customWidth="1"/>
    <col min="12075" max="12075" width="6.125" style="146" bestFit="1" customWidth="1"/>
    <col min="12076" max="12076" width="4.875" style="146" customWidth="1"/>
    <col min="12077" max="12077" width="5.875" style="146" customWidth="1"/>
    <col min="12078" max="12288" width="9" style="146"/>
    <col min="12289" max="12289" width="2.125" style="146" customWidth="1"/>
    <col min="12290" max="12290" width="5" style="146" customWidth="1"/>
    <col min="12291" max="12291" width="28.625" style="146" customWidth="1"/>
    <col min="12292" max="12292" width="11.625" style="146" customWidth="1"/>
    <col min="12293" max="12293" width="3.375" style="146" customWidth="1"/>
    <col min="12294" max="12294" width="2.375" style="146" customWidth="1"/>
    <col min="12295" max="12295" width="2.5" style="146" bestFit="1" customWidth="1"/>
    <col min="12296" max="12298" width="2.375" style="146" customWidth="1"/>
    <col min="12299" max="12299" width="2.875" style="146" customWidth="1"/>
    <col min="12300" max="12301" width="3" style="146" customWidth="1"/>
    <col min="12302" max="12302" width="2.125" style="146" customWidth="1"/>
    <col min="12303" max="12304" width="2.625" style="146" customWidth="1"/>
    <col min="12305" max="12305" width="2.875" style="146" customWidth="1"/>
    <col min="12306" max="12306" width="3.625" style="146" customWidth="1"/>
    <col min="12307" max="12307" width="2.875" style="146" customWidth="1"/>
    <col min="12308" max="12308" width="2.625" style="146" customWidth="1"/>
    <col min="12309" max="12309" width="1.875" style="146" customWidth="1"/>
    <col min="12310" max="12312" width="2.75" style="146" customWidth="1"/>
    <col min="12313" max="12315" width="2" style="146" customWidth="1"/>
    <col min="12316" max="12316" width="1.5" style="146" customWidth="1"/>
    <col min="12317" max="12317" width="3" style="146" customWidth="1"/>
    <col min="12318" max="12320" width="1.875" style="146" customWidth="1"/>
    <col min="12321" max="12321" width="2.125" style="146" customWidth="1"/>
    <col min="12322" max="12322" width="1.5" style="146" customWidth="1"/>
    <col min="12323" max="12323" width="3.125" style="146" customWidth="1"/>
    <col min="12324" max="12325" width="2.75" style="146" customWidth="1"/>
    <col min="12326" max="12326" width="2.125" style="146" customWidth="1"/>
    <col min="12327" max="12327" width="2" style="146" customWidth="1"/>
    <col min="12328" max="12328" width="5.75" style="146" bestFit="1" customWidth="1"/>
    <col min="12329" max="12329" width="4.875" style="146" bestFit="1" customWidth="1"/>
    <col min="12330" max="12330" width="5.25" style="146" bestFit="1" customWidth="1"/>
    <col min="12331" max="12331" width="6.125" style="146" bestFit="1" customWidth="1"/>
    <col min="12332" max="12332" width="4.875" style="146" customWidth="1"/>
    <col min="12333" max="12333" width="5.875" style="146" customWidth="1"/>
    <col min="12334" max="12544" width="9" style="146"/>
    <col min="12545" max="12545" width="2.125" style="146" customWidth="1"/>
    <col min="12546" max="12546" width="5" style="146" customWidth="1"/>
    <col min="12547" max="12547" width="28.625" style="146" customWidth="1"/>
    <col min="12548" max="12548" width="11.625" style="146" customWidth="1"/>
    <col min="12549" max="12549" width="3.375" style="146" customWidth="1"/>
    <col min="12550" max="12550" width="2.375" style="146" customWidth="1"/>
    <col min="12551" max="12551" width="2.5" style="146" bestFit="1" customWidth="1"/>
    <col min="12552" max="12554" width="2.375" style="146" customWidth="1"/>
    <col min="12555" max="12555" width="2.875" style="146" customWidth="1"/>
    <col min="12556" max="12557" width="3" style="146" customWidth="1"/>
    <col min="12558" max="12558" width="2.125" style="146" customWidth="1"/>
    <col min="12559" max="12560" width="2.625" style="146" customWidth="1"/>
    <col min="12561" max="12561" width="2.875" style="146" customWidth="1"/>
    <col min="12562" max="12562" width="3.625" style="146" customWidth="1"/>
    <col min="12563" max="12563" width="2.875" style="146" customWidth="1"/>
    <col min="12564" max="12564" width="2.625" style="146" customWidth="1"/>
    <col min="12565" max="12565" width="1.875" style="146" customWidth="1"/>
    <col min="12566" max="12568" width="2.75" style="146" customWidth="1"/>
    <col min="12569" max="12571" width="2" style="146" customWidth="1"/>
    <col min="12572" max="12572" width="1.5" style="146" customWidth="1"/>
    <col min="12573" max="12573" width="3" style="146" customWidth="1"/>
    <col min="12574" max="12576" width="1.875" style="146" customWidth="1"/>
    <col min="12577" max="12577" width="2.125" style="146" customWidth="1"/>
    <col min="12578" max="12578" width="1.5" style="146" customWidth="1"/>
    <col min="12579" max="12579" width="3.125" style="146" customWidth="1"/>
    <col min="12580" max="12581" width="2.75" style="146" customWidth="1"/>
    <col min="12582" max="12582" width="2.125" style="146" customWidth="1"/>
    <col min="12583" max="12583" width="2" style="146" customWidth="1"/>
    <col min="12584" max="12584" width="5.75" style="146" bestFit="1" customWidth="1"/>
    <col min="12585" max="12585" width="4.875" style="146" bestFit="1" customWidth="1"/>
    <col min="12586" max="12586" width="5.25" style="146" bestFit="1" customWidth="1"/>
    <col min="12587" max="12587" width="6.125" style="146" bestFit="1" customWidth="1"/>
    <col min="12588" max="12588" width="4.875" style="146" customWidth="1"/>
    <col min="12589" max="12589" width="5.875" style="146" customWidth="1"/>
    <col min="12590" max="12800" width="9" style="146"/>
    <col min="12801" max="12801" width="2.125" style="146" customWidth="1"/>
    <col min="12802" max="12802" width="5" style="146" customWidth="1"/>
    <col min="12803" max="12803" width="28.625" style="146" customWidth="1"/>
    <col min="12804" max="12804" width="11.625" style="146" customWidth="1"/>
    <col min="12805" max="12805" width="3.375" style="146" customWidth="1"/>
    <col min="12806" max="12806" width="2.375" style="146" customWidth="1"/>
    <col min="12807" max="12807" width="2.5" style="146" bestFit="1" customWidth="1"/>
    <col min="12808" max="12810" width="2.375" style="146" customWidth="1"/>
    <col min="12811" max="12811" width="2.875" style="146" customWidth="1"/>
    <col min="12812" max="12813" width="3" style="146" customWidth="1"/>
    <col min="12814" max="12814" width="2.125" style="146" customWidth="1"/>
    <col min="12815" max="12816" width="2.625" style="146" customWidth="1"/>
    <col min="12817" max="12817" width="2.875" style="146" customWidth="1"/>
    <col min="12818" max="12818" width="3.625" style="146" customWidth="1"/>
    <col min="12819" max="12819" width="2.875" style="146" customWidth="1"/>
    <col min="12820" max="12820" width="2.625" style="146" customWidth="1"/>
    <col min="12821" max="12821" width="1.875" style="146" customWidth="1"/>
    <col min="12822" max="12824" width="2.75" style="146" customWidth="1"/>
    <col min="12825" max="12827" width="2" style="146" customWidth="1"/>
    <col min="12828" max="12828" width="1.5" style="146" customWidth="1"/>
    <col min="12829" max="12829" width="3" style="146" customWidth="1"/>
    <col min="12830" max="12832" width="1.875" style="146" customWidth="1"/>
    <col min="12833" max="12833" width="2.125" style="146" customWidth="1"/>
    <col min="12834" max="12834" width="1.5" style="146" customWidth="1"/>
    <col min="12835" max="12835" width="3.125" style="146" customWidth="1"/>
    <col min="12836" max="12837" width="2.75" style="146" customWidth="1"/>
    <col min="12838" max="12838" width="2.125" style="146" customWidth="1"/>
    <col min="12839" max="12839" width="2" style="146" customWidth="1"/>
    <col min="12840" max="12840" width="5.75" style="146" bestFit="1" customWidth="1"/>
    <col min="12841" max="12841" width="4.875" style="146" bestFit="1" customWidth="1"/>
    <col min="12842" max="12842" width="5.25" style="146" bestFit="1" customWidth="1"/>
    <col min="12843" max="12843" width="6.125" style="146" bestFit="1" customWidth="1"/>
    <col min="12844" max="12844" width="4.875" style="146" customWidth="1"/>
    <col min="12845" max="12845" width="5.875" style="146" customWidth="1"/>
    <col min="12846" max="13056" width="9" style="146"/>
    <col min="13057" max="13057" width="2.125" style="146" customWidth="1"/>
    <col min="13058" max="13058" width="5" style="146" customWidth="1"/>
    <col min="13059" max="13059" width="28.625" style="146" customWidth="1"/>
    <col min="13060" max="13060" width="11.625" style="146" customWidth="1"/>
    <col min="13061" max="13061" width="3.375" style="146" customWidth="1"/>
    <col min="13062" max="13062" width="2.375" style="146" customWidth="1"/>
    <col min="13063" max="13063" width="2.5" style="146" bestFit="1" customWidth="1"/>
    <col min="13064" max="13066" width="2.375" style="146" customWidth="1"/>
    <col min="13067" max="13067" width="2.875" style="146" customWidth="1"/>
    <col min="13068" max="13069" width="3" style="146" customWidth="1"/>
    <col min="13070" max="13070" width="2.125" style="146" customWidth="1"/>
    <col min="13071" max="13072" width="2.625" style="146" customWidth="1"/>
    <col min="13073" max="13073" width="2.875" style="146" customWidth="1"/>
    <col min="13074" max="13074" width="3.625" style="146" customWidth="1"/>
    <col min="13075" max="13075" width="2.875" style="146" customWidth="1"/>
    <col min="13076" max="13076" width="2.625" style="146" customWidth="1"/>
    <col min="13077" max="13077" width="1.875" style="146" customWidth="1"/>
    <col min="13078" max="13080" width="2.75" style="146" customWidth="1"/>
    <col min="13081" max="13083" width="2" style="146" customWidth="1"/>
    <col min="13084" max="13084" width="1.5" style="146" customWidth="1"/>
    <col min="13085" max="13085" width="3" style="146" customWidth="1"/>
    <col min="13086" max="13088" width="1.875" style="146" customWidth="1"/>
    <col min="13089" max="13089" width="2.125" style="146" customWidth="1"/>
    <col min="13090" max="13090" width="1.5" style="146" customWidth="1"/>
    <col min="13091" max="13091" width="3.125" style="146" customWidth="1"/>
    <col min="13092" max="13093" width="2.75" style="146" customWidth="1"/>
    <col min="13094" max="13094" width="2.125" style="146" customWidth="1"/>
    <col min="13095" max="13095" width="2" style="146" customWidth="1"/>
    <col min="13096" max="13096" width="5.75" style="146" bestFit="1" customWidth="1"/>
    <col min="13097" max="13097" width="4.875" style="146" bestFit="1" customWidth="1"/>
    <col min="13098" max="13098" width="5.25" style="146" bestFit="1" customWidth="1"/>
    <col min="13099" max="13099" width="6.125" style="146" bestFit="1" customWidth="1"/>
    <col min="13100" max="13100" width="4.875" style="146" customWidth="1"/>
    <col min="13101" max="13101" width="5.875" style="146" customWidth="1"/>
    <col min="13102" max="13312" width="9" style="146"/>
    <col min="13313" max="13313" width="2.125" style="146" customWidth="1"/>
    <col min="13314" max="13314" width="5" style="146" customWidth="1"/>
    <col min="13315" max="13315" width="28.625" style="146" customWidth="1"/>
    <col min="13316" max="13316" width="11.625" style="146" customWidth="1"/>
    <col min="13317" max="13317" width="3.375" style="146" customWidth="1"/>
    <col min="13318" max="13318" width="2.375" style="146" customWidth="1"/>
    <col min="13319" max="13319" width="2.5" style="146" bestFit="1" customWidth="1"/>
    <col min="13320" max="13322" width="2.375" style="146" customWidth="1"/>
    <col min="13323" max="13323" width="2.875" style="146" customWidth="1"/>
    <col min="13324" max="13325" width="3" style="146" customWidth="1"/>
    <col min="13326" max="13326" width="2.125" style="146" customWidth="1"/>
    <col min="13327" max="13328" width="2.625" style="146" customWidth="1"/>
    <col min="13329" max="13329" width="2.875" style="146" customWidth="1"/>
    <col min="13330" max="13330" width="3.625" style="146" customWidth="1"/>
    <col min="13331" max="13331" width="2.875" style="146" customWidth="1"/>
    <col min="13332" max="13332" width="2.625" style="146" customWidth="1"/>
    <col min="13333" max="13333" width="1.875" style="146" customWidth="1"/>
    <col min="13334" max="13336" width="2.75" style="146" customWidth="1"/>
    <col min="13337" max="13339" width="2" style="146" customWidth="1"/>
    <col min="13340" max="13340" width="1.5" style="146" customWidth="1"/>
    <col min="13341" max="13341" width="3" style="146" customWidth="1"/>
    <col min="13342" max="13344" width="1.875" style="146" customWidth="1"/>
    <col min="13345" max="13345" width="2.125" style="146" customWidth="1"/>
    <col min="13346" max="13346" width="1.5" style="146" customWidth="1"/>
    <col min="13347" max="13347" width="3.125" style="146" customWidth="1"/>
    <col min="13348" max="13349" width="2.75" style="146" customWidth="1"/>
    <col min="13350" max="13350" width="2.125" style="146" customWidth="1"/>
    <col min="13351" max="13351" width="2" style="146" customWidth="1"/>
    <col min="13352" max="13352" width="5.75" style="146" bestFit="1" customWidth="1"/>
    <col min="13353" max="13353" width="4.875" style="146" bestFit="1" customWidth="1"/>
    <col min="13354" max="13354" width="5.25" style="146" bestFit="1" customWidth="1"/>
    <col min="13355" max="13355" width="6.125" style="146" bestFit="1" customWidth="1"/>
    <col min="13356" max="13356" width="4.875" style="146" customWidth="1"/>
    <col min="13357" max="13357" width="5.875" style="146" customWidth="1"/>
    <col min="13358" max="13568" width="9" style="146"/>
    <col min="13569" max="13569" width="2.125" style="146" customWidth="1"/>
    <col min="13570" max="13570" width="5" style="146" customWidth="1"/>
    <col min="13571" max="13571" width="28.625" style="146" customWidth="1"/>
    <col min="13572" max="13572" width="11.625" style="146" customWidth="1"/>
    <col min="13573" max="13573" width="3.375" style="146" customWidth="1"/>
    <col min="13574" max="13574" width="2.375" style="146" customWidth="1"/>
    <col min="13575" max="13575" width="2.5" style="146" bestFit="1" customWidth="1"/>
    <col min="13576" max="13578" width="2.375" style="146" customWidth="1"/>
    <col min="13579" max="13579" width="2.875" style="146" customWidth="1"/>
    <col min="13580" max="13581" width="3" style="146" customWidth="1"/>
    <col min="13582" max="13582" width="2.125" style="146" customWidth="1"/>
    <col min="13583" max="13584" width="2.625" style="146" customWidth="1"/>
    <col min="13585" max="13585" width="2.875" style="146" customWidth="1"/>
    <col min="13586" max="13586" width="3.625" style="146" customWidth="1"/>
    <col min="13587" max="13587" width="2.875" style="146" customWidth="1"/>
    <col min="13588" max="13588" width="2.625" style="146" customWidth="1"/>
    <col min="13589" max="13589" width="1.875" style="146" customWidth="1"/>
    <col min="13590" max="13592" width="2.75" style="146" customWidth="1"/>
    <col min="13593" max="13595" width="2" style="146" customWidth="1"/>
    <col min="13596" max="13596" width="1.5" style="146" customWidth="1"/>
    <col min="13597" max="13597" width="3" style="146" customWidth="1"/>
    <col min="13598" max="13600" width="1.875" style="146" customWidth="1"/>
    <col min="13601" max="13601" width="2.125" style="146" customWidth="1"/>
    <col min="13602" max="13602" width="1.5" style="146" customWidth="1"/>
    <col min="13603" max="13603" width="3.125" style="146" customWidth="1"/>
    <col min="13604" max="13605" width="2.75" style="146" customWidth="1"/>
    <col min="13606" max="13606" width="2.125" style="146" customWidth="1"/>
    <col min="13607" max="13607" width="2" style="146" customWidth="1"/>
    <col min="13608" max="13608" width="5.75" style="146" bestFit="1" customWidth="1"/>
    <col min="13609" max="13609" width="4.875" style="146" bestFit="1" customWidth="1"/>
    <col min="13610" max="13610" width="5.25" style="146" bestFit="1" customWidth="1"/>
    <col min="13611" max="13611" width="6.125" style="146" bestFit="1" customWidth="1"/>
    <col min="13612" max="13612" width="4.875" style="146" customWidth="1"/>
    <col min="13613" max="13613" width="5.875" style="146" customWidth="1"/>
    <col min="13614" max="13824" width="9" style="146"/>
    <col min="13825" max="13825" width="2.125" style="146" customWidth="1"/>
    <col min="13826" max="13826" width="5" style="146" customWidth="1"/>
    <col min="13827" max="13827" width="28.625" style="146" customWidth="1"/>
    <col min="13828" max="13828" width="11.625" style="146" customWidth="1"/>
    <col min="13829" max="13829" width="3.375" style="146" customWidth="1"/>
    <col min="13830" max="13830" width="2.375" style="146" customWidth="1"/>
    <col min="13831" max="13831" width="2.5" style="146" bestFit="1" customWidth="1"/>
    <col min="13832" max="13834" width="2.375" style="146" customWidth="1"/>
    <col min="13835" max="13835" width="2.875" style="146" customWidth="1"/>
    <col min="13836" max="13837" width="3" style="146" customWidth="1"/>
    <col min="13838" max="13838" width="2.125" style="146" customWidth="1"/>
    <col min="13839" max="13840" width="2.625" style="146" customWidth="1"/>
    <col min="13841" max="13841" width="2.875" style="146" customWidth="1"/>
    <col min="13842" max="13842" width="3.625" style="146" customWidth="1"/>
    <col min="13843" max="13843" width="2.875" style="146" customWidth="1"/>
    <col min="13844" max="13844" width="2.625" style="146" customWidth="1"/>
    <col min="13845" max="13845" width="1.875" style="146" customWidth="1"/>
    <col min="13846" max="13848" width="2.75" style="146" customWidth="1"/>
    <col min="13849" max="13851" width="2" style="146" customWidth="1"/>
    <col min="13852" max="13852" width="1.5" style="146" customWidth="1"/>
    <col min="13853" max="13853" width="3" style="146" customWidth="1"/>
    <col min="13854" max="13856" width="1.875" style="146" customWidth="1"/>
    <col min="13857" max="13857" width="2.125" style="146" customWidth="1"/>
    <col min="13858" max="13858" width="1.5" style="146" customWidth="1"/>
    <col min="13859" max="13859" width="3.125" style="146" customWidth="1"/>
    <col min="13860" max="13861" width="2.75" style="146" customWidth="1"/>
    <col min="13862" max="13862" width="2.125" style="146" customWidth="1"/>
    <col min="13863" max="13863" width="2" style="146" customWidth="1"/>
    <col min="13864" max="13864" width="5.75" style="146" bestFit="1" customWidth="1"/>
    <col min="13865" max="13865" width="4.875" style="146" bestFit="1" customWidth="1"/>
    <col min="13866" max="13866" width="5.25" style="146" bestFit="1" customWidth="1"/>
    <col min="13867" max="13867" width="6.125" style="146" bestFit="1" customWidth="1"/>
    <col min="13868" max="13868" width="4.875" style="146" customWidth="1"/>
    <col min="13869" max="13869" width="5.875" style="146" customWidth="1"/>
    <col min="13870" max="14080" width="9" style="146"/>
    <col min="14081" max="14081" width="2.125" style="146" customWidth="1"/>
    <col min="14082" max="14082" width="5" style="146" customWidth="1"/>
    <col min="14083" max="14083" width="28.625" style="146" customWidth="1"/>
    <col min="14084" max="14084" width="11.625" style="146" customWidth="1"/>
    <col min="14085" max="14085" width="3.375" style="146" customWidth="1"/>
    <col min="14086" max="14086" width="2.375" style="146" customWidth="1"/>
    <col min="14087" max="14087" width="2.5" style="146" bestFit="1" customWidth="1"/>
    <col min="14088" max="14090" width="2.375" style="146" customWidth="1"/>
    <col min="14091" max="14091" width="2.875" style="146" customWidth="1"/>
    <col min="14092" max="14093" width="3" style="146" customWidth="1"/>
    <col min="14094" max="14094" width="2.125" style="146" customWidth="1"/>
    <col min="14095" max="14096" width="2.625" style="146" customWidth="1"/>
    <col min="14097" max="14097" width="2.875" style="146" customWidth="1"/>
    <col min="14098" max="14098" width="3.625" style="146" customWidth="1"/>
    <col min="14099" max="14099" width="2.875" style="146" customWidth="1"/>
    <col min="14100" max="14100" width="2.625" style="146" customWidth="1"/>
    <col min="14101" max="14101" width="1.875" style="146" customWidth="1"/>
    <col min="14102" max="14104" width="2.75" style="146" customWidth="1"/>
    <col min="14105" max="14107" width="2" style="146" customWidth="1"/>
    <col min="14108" max="14108" width="1.5" style="146" customWidth="1"/>
    <col min="14109" max="14109" width="3" style="146" customWidth="1"/>
    <col min="14110" max="14112" width="1.875" style="146" customWidth="1"/>
    <col min="14113" max="14113" width="2.125" style="146" customWidth="1"/>
    <col min="14114" max="14114" width="1.5" style="146" customWidth="1"/>
    <col min="14115" max="14115" width="3.125" style="146" customWidth="1"/>
    <col min="14116" max="14117" width="2.75" style="146" customWidth="1"/>
    <col min="14118" max="14118" width="2.125" style="146" customWidth="1"/>
    <col min="14119" max="14119" width="2" style="146" customWidth="1"/>
    <col min="14120" max="14120" width="5.75" style="146" bestFit="1" customWidth="1"/>
    <col min="14121" max="14121" width="4.875" style="146" bestFit="1" customWidth="1"/>
    <col min="14122" max="14122" width="5.25" style="146" bestFit="1" customWidth="1"/>
    <col min="14123" max="14123" width="6.125" style="146" bestFit="1" customWidth="1"/>
    <col min="14124" max="14124" width="4.875" style="146" customWidth="1"/>
    <col min="14125" max="14125" width="5.875" style="146" customWidth="1"/>
    <col min="14126" max="14336" width="9" style="146"/>
    <col min="14337" max="14337" width="2.125" style="146" customWidth="1"/>
    <col min="14338" max="14338" width="5" style="146" customWidth="1"/>
    <col min="14339" max="14339" width="28.625" style="146" customWidth="1"/>
    <col min="14340" max="14340" width="11.625" style="146" customWidth="1"/>
    <col min="14341" max="14341" width="3.375" style="146" customWidth="1"/>
    <col min="14342" max="14342" width="2.375" style="146" customWidth="1"/>
    <col min="14343" max="14343" width="2.5" style="146" bestFit="1" customWidth="1"/>
    <col min="14344" max="14346" width="2.375" style="146" customWidth="1"/>
    <col min="14347" max="14347" width="2.875" style="146" customWidth="1"/>
    <col min="14348" max="14349" width="3" style="146" customWidth="1"/>
    <col min="14350" max="14350" width="2.125" style="146" customWidth="1"/>
    <col min="14351" max="14352" width="2.625" style="146" customWidth="1"/>
    <col min="14353" max="14353" width="2.875" style="146" customWidth="1"/>
    <col min="14354" max="14354" width="3.625" style="146" customWidth="1"/>
    <col min="14355" max="14355" width="2.875" style="146" customWidth="1"/>
    <col min="14356" max="14356" width="2.625" style="146" customWidth="1"/>
    <col min="14357" max="14357" width="1.875" style="146" customWidth="1"/>
    <col min="14358" max="14360" width="2.75" style="146" customWidth="1"/>
    <col min="14361" max="14363" width="2" style="146" customWidth="1"/>
    <col min="14364" max="14364" width="1.5" style="146" customWidth="1"/>
    <col min="14365" max="14365" width="3" style="146" customWidth="1"/>
    <col min="14366" max="14368" width="1.875" style="146" customWidth="1"/>
    <col min="14369" max="14369" width="2.125" style="146" customWidth="1"/>
    <col min="14370" max="14370" width="1.5" style="146" customWidth="1"/>
    <col min="14371" max="14371" width="3.125" style="146" customWidth="1"/>
    <col min="14372" max="14373" width="2.75" style="146" customWidth="1"/>
    <col min="14374" max="14374" width="2.125" style="146" customWidth="1"/>
    <col min="14375" max="14375" width="2" style="146" customWidth="1"/>
    <col min="14376" max="14376" width="5.75" style="146" bestFit="1" customWidth="1"/>
    <col min="14377" max="14377" width="4.875" style="146" bestFit="1" customWidth="1"/>
    <col min="14378" max="14378" width="5.25" style="146" bestFit="1" customWidth="1"/>
    <col min="14379" max="14379" width="6.125" style="146" bestFit="1" customWidth="1"/>
    <col min="14380" max="14380" width="4.875" style="146" customWidth="1"/>
    <col min="14381" max="14381" width="5.875" style="146" customWidth="1"/>
    <col min="14382" max="14592" width="9" style="146"/>
    <col min="14593" max="14593" width="2.125" style="146" customWidth="1"/>
    <col min="14594" max="14594" width="5" style="146" customWidth="1"/>
    <col min="14595" max="14595" width="28.625" style="146" customWidth="1"/>
    <col min="14596" max="14596" width="11.625" style="146" customWidth="1"/>
    <col min="14597" max="14597" width="3.375" style="146" customWidth="1"/>
    <col min="14598" max="14598" width="2.375" style="146" customWidth="1"/>
    <col min="14599" max="14599" width="2.5" style="146" bestFit="1" customWidth="1"/>
    <col min="14600" max="14602" width="2.375" style="146" customWidth="1"/>
    <col min="14603" max="14603" width="2.875" style="146" customWidth="1"/>
    <col min="14604" max="14605" width="3" style="146" customWidth="1"/>
    <col min="14606" max="14606" width="2.125" style="146" customWidth="1"/>
    <col min="14607" max="14608" width="2.625" style="146" customWidth="1"/>
    <col min="14609" max="14609" width="2.875" style="146" customWidth="1"/>
    <col min="14610" max="14610" width="3.625" style="146" customWidth="1"/>
    <col min="14611" max="14611" width="2.875" style="146" customWidth="1"/>
    <col min="14612" max="14612" width="2.625" style="146" customWidth="1"/>
    <col min="14613" max="14613" width="1.875" style="146" customWidth="1"/>
    <col min="14614" max="14616" width="2.75" style="146" customWidth="1"/>
    <col min="14617" max="14619" width="2" style="146" customWidth="1"/>
    <col min="14620" max="14620" width="1.5" style="146" customWidth="1"/>
    <col min="14621" max="14621" width="3" style="146" customWidth="1"/>
    <col min="14622" max="14624" width="1.875" style="146" customWidth="1"/>
    <col min="14625" max="14625" width="2.125" style="146" customWidth="1"/>
    <col min="14626" max="14626" width="1.5" style="146" customWidth="1"/>
    <col min="14627" max="14627" width="3.125" style="146" customWidth="1"/>
    <col min="14628" max="14629" width="2.75" style="146" customWidth="1"/>
    <col min="14630" max="14630" width="2.125" style="146" customWidth="1"/>
    <col min="14631" max="14631" width="2" style="146" customWidth="1"/>
    <col min="14632" max="14632" width="5.75" style="146" bestFit="1" customWidth="1"/>
    <col min="14633" max="14633" width="4.875" style="146" bestFit="1" customWidth="1"/>
    <col min="14634" max="14634" width="5.25" style="146" bestFit="1" customWidth="1"/>
    <col min="14635" max="14635" width="6.125" style="146" bestFit="1" customWidth="1"/>
    <col min="14636" max="14636" width="4.875" style="146" customWidth="1"/>
    <col min="14637" max="14637" width="5.875" style="146" customWidth="1"/>
    <col min="14638" max="14848" width="9" style="146"/>
    <col min="14849" max="14849" width="2.125" style="146" customWidth="1"/>
    <col min="14850" max="14850" width="5" style="146" customWidth="1"/>
    <col min="14851" max="14851" width="28.625" style="146" customWidth="1"/>
    <col min="14852" max="14852" width="11.625" style="146" customWidth="1"/>
    <col min="14853" max="14853" width="3.375" style="146" customWidth="1"/>
    <col min="14854" max="14854" width="2.375" style="146" customWidth="1"/>
    <col min="14855" max="14855" width="2.5" style="146" bestFit="1" customWidth="1"/>
    <col min="14856" max="14858" width="2.375" style="146" customWidth="1"/>
    <col min="14859" max="14859" width="2.875" style="146" customWidth="1"/>
    <col min="14860" max="14861" width="3" style="146" customWidth="1"/>
    <col min="14862" max="14862" width="2.125" style="146" customWidth="1"/>
    <col min="14863" max="14864" width="2.625" style="146" customWidth="1"/>
    <col min="14865" max="14865" width="2.875" style="146" customWidth="1"/>
    <col min="14866" max="14866" width="3.625" style="146" customWidth="1"/>
    <col min="14867" max="14867" width="2.875" style="146" customWidth="1"/>
    <col min="14868" max="14868" width="2.625" style="146" customWidth="1"/>
    <col min="14869" max="14869" width="1.875" style="146" customWidth="1"/>
    <col min="14870" max="14872" width="2.75" style="146" customWidth="1"/>
    <col min="14873" max="14875" width="2" style="146" customWidth="1"/>
    <col min="14876" max="14876" width="1.5" style="146" customWidth="1"/>
    <col min="14877" max="14877" width="3" style="146" customWidth="1"/>
    <col min="14878" max="14880" width="1.875" style="146" customWidth="1"/>
    <col min="14881" max="14881" width="2.125" style="146" customWidth="1"/>
    <col min="14882" max="14882" width="1.5" style="146" customWidth="1"/>
    <col min="14883" max="14883" width="3.125" style="146" customWidth="1"/>
    <col min="14884" max="14885" width="2.75" style="146" customWidth="1"/>
    <col min="14886" max="14886" width="2.125" style="146" customWidth="1"/>
    <col min="14887" max="14887" width="2" style="146" customWidth="1"/>
    <col min="14888" max="14888" width="5.75" style="146" bestFit="1" customWidth="1"/>
    <col min="14889" max="14889" width="4.875" style="146" bestFit="1" customWidth="1"/>
    <col min="14890" max="14890" width="5.25" style="146" bestFit="1" customWidth="1"/>
    <col min="14891" max="14891" width="6.125" style="146" bestFit="1" customWidth="1"/>
    <col min="14892" max="14892" width="4.875" style="146" customWidth="1"/>
    <col min="14893" max="14893" width="5.875" style="146" customWidth="1"/>
    <col min="14894" max="15104" width="9" style="146"/>
    <col min="15105" max="15105" width="2.125" style="146" customWidth="1"/>
    <col min="15106" max="15106" width="5" style="146" customWidth="1"/>
    <col min="15107" max="15107" width="28.625" style="146" customWidth="1"/>
    <col min="15108" max="15108" width="11.625" style="146" customWidth="1"/>
    <col min="15109" max="15109" width="3.375" style="146" customWidth="1"/>
    <col min="15110" max="15110" width="2.375" style="146" customWidth="1"/>
    <col min="15111" max="15111" width="2.5" style="146" bestFit="1" customWidth="1"/>
    <col min="15112" max="15114" width="2.375" style="146" customWidth="1"/>
    <col min="15115" max="15115" width="2.875" style="146" customWidth="1"/>
    <col min="15116" max="15117" width="3" style="146" customWidth="1"/>
    <col min="15118" max="15118" width="2.125" style="146" customWidth="1"/>
    <col min="15119" max="15120" width="2.625" style="146" customWidth="1"/>
    <col min="15121" max="15121" width="2.875" style="146" customWidth="1"/>
    <col min="15122" max="15122" width="3.625" style="146" customWidth="1"/>
    <col min="15123" max="15123" width="2.875" style="146" customWidth="1"/>
    <col min="15124" max="15124" width="2.625" style="146" customWidth="1"/>
    <col min="15125" max="15125" width="1.875" style="146" customWidth="1"/>
    <col min="15126" max="15128" width="2.75" style="146" customWidth="1"/>
    <col min="15129" max="15131" width="2" style="146" customWidth="1"/>
    <col min="15132" max="15132" width="1.5" style="146" customWidth="1"/>
    <col min="15133" max="15133" width="3" style="146" customWidth="1"/>
    <col min="15134" max="15136" width="1.875" style="146" customWidth="1"/>
    <col min="15137" max="15137" width="2.125" style="146" customWidth="1"/>
    <col min="15138" max="15138" width="1.5" style="146" customWidth="1"/>
    <col min="15139" max="15139" width="3.125" style="146" customWidth="1"/>
    <col min="15140" max="15141" width="2.75" style="146" customWidth="1"/>
    <col min="15142" max="15142" width="2.125" style="146" customWidth="1"/>
    <col min="15143" max="15143" width="2" style="146" customWidth="1"/>
    <col min="15144" max="15144" width="5.75" style="146" bestFit="1" customWidth="1"/>
    <col min="15145" max="15145" width="4.875" style="146" bestFit="1" customWidth="1"/>
    <col min="15146" max="15146" width="5.25" style="146" bestFit="1" customWidth="1"/>
    <col min="15147" max="15147" width="6.125" style="146" bestFit="1" customWidth="1"/>
    <col min="15148" max="15148" width="4.875" style="146" customWidth="1"/>
    <col min="15149" max="15149" width="5.875" style="146" customWidth="1"/>
    <col min="15150" max="15360" width="9" style="146"/>
    <col min="15361" max="15361" width="2.125" style="146" customWidth="1"/>
    <col min="15362" max="15362" width="5" style="146" customWidth="1"/>
    <col min="15363" max="15363" width="28.625" style="146" customWidth="1"/>
    <col min="15364" max="15364" width="11.625" style="146" customWidth="1"/>
    <col min="15365" max="15365" width="3.375" style="146" customWidth="1"/>
    <col min="15366" max="15366" width="2.375" style="146" customWidth="1"/>
    <col min="15367" max="15367" width="2.5" style="146" bestFit="1" customWidth="1"/>
    <col min="15368" max="15370" width="2.375" style="146" customWidth="1"/>
    <col min="15371" max="15371" width="2.875" style="146" customWidth="1"/>
    <col min="15372" max="15373" width="3" style="146" customWidth="1"/>
    <col min="15374" max="15374" width="2.125" style="146" customWidth="1"/>
    <col min="15375" max="15376" width="2.625" style="146" customWidth="1"/>
    <col min="15377" max="15377" width="2.875" style="146" customWidth="1"/>
    <col min="15378" max="15378" width="3.625" style="146" customWidth="1"/>
    <col min="15379" max="15379" width="2.875" style="146" customWidth="1"/>
    <col min="15380" max="15380" width="2.625" style="146" customWidth="1"/>
    <col min="15381" max="15381" width="1.875" style="146" customWidth="1"/>
    <col min="15382" max="15384" width="2.75" style="146" customWidth="1"/>
    <col min="15385" max="15387" width="2" style="146" customWidth="1"/>
    <col min="15388" max="15388" width="1.5" style="146" customWidth="1"/>
    <col min="15389" max="15389" width="3" style="146" customWidth="1"/>
    <col min="15390" max="15392" width="1.875" style="146" customWidth="1"/>
    <col min="15393" max="15393" width="2.125" style="146" customWidth="1"/>
    <col min="15394" max="15394" width="1.5" style="146" customWidth="1"/>
    <col min="15395" max="15395" width="3.125" style="146" customWidth="1"/>
    <col min="15396" max="15397" width="2.75" style="146" customWidth="1"/>
    <col min="15398" max="15398" width="2.125" style="146" customWidth="1"/>
    <col min="15399" max="15399" width="2" style="146" customWidth="1"/>
    <col min="15400" max="15400" width="5.75" style="146" bestFit="1" customWidth="1"/>
    <col min="15401" max="15401" width="4.875" style="146" bestFit="1" customWidth="1"/>
    <col min="15402" max="15402" width="5.25" style="146" bestFit="1" customWidth="1"/>
    <col min="15403" max="15403" width="6.125" style="146" bestFit="1" customWidth="1"/>
    <col min="15404" max="15404" width="4.875" style="146" customWidth="1"/>
    <col min="15405" max="15405" width="5.875" style="146" customWidth="1"/>
    <col min="15406" max="15616" width="9" style="146"/>
    <col min="15617" max="15617" width="2.125" style="146" customWidth="1"/>
    <col min="15618" max="15618" width="5" style="146" customWidth="1"/>
    <col min="15619" max="15619" width="28.625" style="146" customWidth="1"/>
    <col min="15620" max="15620" width="11.625" style="146" customWidth="1"/>
    <col min="15621" max="15621" width="3.375" style="146" customWidth="1"/>
    <col min="15622" max="15622" width="2.375" style="146" customWidth="1"/>
    <col min="15623" max="15623" width="2.5" style="146" bestFit="1" customWidth="1"/>
    <col min="15624" max="15626" width="2.375" style="146" customWidth="1"/>
    <col min="15627" max="15627" width="2.875" style="146" customWidth="1"/>
    <col min="15628" max="15629" width="3" style="146" customWidth="1"/>
    <col min="15630" max="15630" width="2.125" style="146" customWidth="1"/>
    <col min="15631" max="15632" width="2.625" style="146" customWidth="1"/>
    <col min="15633" max="15633" width="2.875" style="146" customWidth="1"/>
    <col min="15634" max="15634" width="3.625" style="146" customWidth="1"/>
    <col min="15635" max="15635" width="2.875" style="146" customWidth="1"/>
    <col min="15636" max="15636" width="2.625" style="146" customWidth="1"/>
    <col min="15637" max="15637" width="1.875" style="146" customWidth="1"/>
    <col min="15638" max="15640" width="2.75" style="146" customWidth="1"/>
    <col min="15641" max="15643" width="2" style="146" customWidth="1"/>
    <col min="15644" max="15644" width="1.5" style="146" customWidth="1"/>
    <col min="15645" max="15645" width="3" style="146" customWidth="1"/>
    <col min="15646" max="15648" width="1.875" style="146" customWidth="1"/>
    <col min="15649" max="15649" width="2.125" style="146" customWidth="1"/>
    <col min="15650" max="15650" width="1.5" style="146" customWidth="1"/>
    <col min="15651" max="15651" width="3.125" style="146" customWidth="1"/>
    <col min="15652" max="15653" width="2.75" style="146" customWidth="1"/>
    <col min="15654" max="15654" width="2.125" style="146" customWidth="1"/>
    <col min="15655" max="15655" width="2" style="146" customWidth="1"/>
    <col min="15656" max="15656" width="5.75" style="146" bestFit="1" customWidth="1"/>
    <col min="15657" max="15657" width="4.875" style="146" bestFit="1" customWidth="1"/>
    <col min="15658" max="15658" width="5.25" style="146" bestFit="1" customWidth="1"/>
    <col min="15659" max="15659" width="6.125" style="146" bestFit="1" customWidth="1"/>
    <col min="15660" max="15660" width="4.875" style="146" customWidth="1"/>
    <col min="15661" max="15661" width="5.875" style="146" customWidth="1"/>
    <col min="15662" max="15872" width="9" style="146"/>
    <col min="15873" max="15873" width="2.125" style="146" customWidth="1"/>
    <col min="15874" max="15874" width="5" style="146" customWidth="1"/>
    <col min="15875" max="15875" width="28.625" style="146" customWidth="1"/>
    <col min="15876" max="15876" width="11.625" style="146" customWidth="1"/>
    <col min="15877" max="15877" width="3.375" style="146" customWidth="1"/>
    <col min="15878" max="15878" width="2.375" style="146" customWidth="1"/>
    <col min="15879" max="15879" width="2.5" style="146" bestFit="1" customWidth="1"/>
    <col min="15880" max="15882" width="2.375" style="146" customWidth="1"/>
    <col min="15883" max="15883" width="2.875" style="146" customWidth="1"/>
    <col min="15884" max="15885" width="3" style="146" customWidth="1"/>
    <col min="15886" max="15886" width="2.125" style="146" customWidth="1"/>
    <col min="15887" max="15888" width="2.625" style="146" customWidth="1"/>
    <col min="15889" max="15889" width="2.875" style="146" customWidth="1"/>
    <col min="15890" max="15890" width="3.625" style="146" customWidth="1"/>
    <col min="15891" max="15891" width="2.875" style="146" customWidth="1"/>
    <col min="15892" max="15892" width="2.625" style="146" customWidth="1"/>
    <col min="15893" max="15893" width="1.875" style="146" customWidth="1"/>
    <col min="15894" max="15896" width="2.75" style="146" customWidth="1"/>
    <col min="15897" max="15899" width="2" style="146" customWidth="1"/>
    <col min="15900" max="15900" width="1.5" style="146" customWidth="1"/>
    <col min="15901" max="15901" width="3" style="146" customWidth="1"/>
    <col min="15902" max="15904" width="1.875" style="146" customWidth="1"/>
    <col min="15905" max="15905" width="2.125" style="146" customWidth="1"/>
    <col min="15906" max="15906" width="1.5" style="146" customWidth="1"/>
    <col min="15907" max="15907" width="3.125" style="146" customWidth="1"/>
    <col min="15908" max="15909" width="2.75" style="146" customWidth="1"/>
    <col min="15910" max="15910" width="2.125" style="146" customWidth="1"/>
    <col min="15911" max="15911" width="2" style="146" customWidth="1"/>
    <col min="15912" max="15912" width="5.75" style="146" bestFit="1" customWidth="1"/>
    <col min="15913" max="15913" width="4.875" style="146" bestFit="1" customWidth="1"/>
    <col min="15914" max="15914" width="5.25" style="146" bestFit="1" customWidth="1"/>
    <col min="15915" max="15915" width="6.125" style="146" bestFit="1" customWidth="1"/>
    <col min="15916" max="15916" width="4.875" style="146" customWidth="1"/>
    <col min="15917" max="15917" width="5.875" style="146" customWidth="1"/>
    <col min="15918" max="16128" width="9" style="146"/>
    <col min="16129" max="16129" width="2.125" style="146" customWidth="1"/>
    <col min="16130" max="16130" width="5" style="146" customWidth="1"/>
    <col min="16131" max="16131" width="28.625" style="146" customWidth="1"/>
    <col min="16132" max="16132" width="11.625" style="146" customWidth="1"/>
    <col min="16133" max="16133" width="3.375" style="146" customWidth="1"/>
    <col min="16134" max="16134" width="2.375" style="146" customWidth="1"/>
    <col min="16135" max="16135" width="2.5" style="146" bestFit="1" customWidth="1"/>
    <col min="16136" max="16138" width="2.375" style="146" customWidth="1"/>
    <col min="16139" max="16139" width="2.875" style="146" customWidth="1"/>
    <col min="16140" max="16141" width="3" style="146" customWidth="1"/>
    <col min="16142" max="16142" width="2.125" style="146" customWidth="1"/>
    <col min="16143" max="16144" width="2.625" style="146" customWidth="1"/>
    <col min="16145" max="16145" width="2.875" style="146" customWidth="1"/>
    <col min="16146" max="16146" width="3.625" style="146" customWidth="1"/>
    <col min="16147" max="16147" width="2.875" style="146" customWidth="1"/>
    <col min="16148" max="16148" width="2.625" style="146" customWidth="1"/>
    <col min="16149" max="16149" width="1.875" style="146" customWidth="1"/>
    <col min="16150" max="16152" width="2.75" style="146" customWidth="1"/>
    <col min="16153" max="16155" width="2" style="146" customWidth="1"/>
    <col min="16156" max="16156" width="1.5" style="146" customWidth="1"/>
    <col min="16157" max="16157" width="3" style="146" customWidth="1"/>
    <col min="16158" max="16160" width="1.875" style="146" customWidth="1"/>
    <col min="16161" max="16161" width="2.125" style="146" customWidth="1"/>
    <col min="16162" max="16162" width="1.5" style="146" customWidth="1"/>
    <col min="16163" max="16163" width="3.125" style="146" customWidth="1"/>
    <col min="16164" max="16165" width="2.75" style="146" customWidth="1"/>
    <col min="16166" max="16166" width="2.125" style="146" customWidth="1"/>
    <col min="16167" max="16167" width="2" style="146" customWidth="1"/>
    <col min="16168" max="16168" width="5.75" style="146" bestFit="1" customWidth="1"/>
    <col min="16169" max="16169" width="4.875" style="146" bestFit="1" customWidth="1"/>
    <col min="16170" max="16170" width="5.25" style="146" bestFit="1" customWidth="1"/>
    <col min="16171" max="16171" width="6.125" style="146" bestFit="1" customWidth="1"/>
    <col min="16172" max="16172" width="4.875" style="146" customWidth="1"/>
    <col min="16173" max="16173" width="5.875" style="146" customWidth="1"/>
    <col min="16174" max="16384" width="9" style="146"/>
  </cols>
  <sheetData>
    <row r="1" spans="1:45" ht="20.25" customHeight="1" x14ac:dyDescent="0.2">
      <c r="A1" s="430" t="s">
        <v>0</v>
      </c>
      <c r="B1" s="430"/>
      <c r="C1" s="430"/>
      <c r="D1" s="430"/>
      <c r="E1" s="239"/>
      <c r="F1" s="431" t="s">
        <v>237</v>
      </c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  <c r="AL1" s="431"/>
      <c r="AM1" s="145"/>
    </row>
    <row r="2" spans="1:45" ht="21.75" customHeight="1" x14ac:dyDescent="0.2">
      <c r="A2" s="432" t="s">
        <v>11</v>
      </c>
      <c r="B2" s="432"/>
      <c r="C2" s="432"/>
      <c r="D2" s="432"/>
      <c r="E2" s="240"/>
      <c r="F2" s="431" t="s">
        <v>238</v>
      </c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431"/>
      <c r="AH2" s="431"/>
      <c r="AI2" s="431"/>
      <c r="AJ2" s="431"/>
      <c r="AK2" s="431"/>
      <c r="AL2" s="431"/>
    </row>
    <row r="3" spans="1:45" ht="3" customHeight="1" thickBot="1" x14ac:dyDescent="0.25"/>
    <row r="4" spans="1:45" s="156" customFormat="1" ht="18" customHeight="1" thickTop="1" x14ac:dyDescent="0.2">
      <c r="A4" s="433" t="s">
        <v>9</v>
      </c>
      <c r="B4" s="434" t="s">
        <v>146</v>
      </c>
      <c r="C4" s="435" t="s">
        <v>147</v>
      </c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 t="s">
        <v>148</v>
      </c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6" t="s">
        <v>149</v>
      </c>
      <c r="AE4" s="436"/>
      <c r="AF4" s="436"/>
      <c r="AG4" s="436"/>
      <c r="AH4" s="436"/>
      <c r="AI4" s="437" t="s">
        <v>150</v>
      </c>
      <c r="AJ4" s="438" t="s">
        <v>151</v>
      </c>
      <c r="AK4" s="438"/>
      <c r="AL4" s="439" t="s">
        <v>152</v>
      </c>
    </row>
    <row r="5" spans="1:45" s="156" customFormat="1" ht="21.75" customHeight="1" x14ac:dyDescent="0.2">
      <c r="A5" s="416"/>
      <c r="B5" s="417"/>
      <c r="C5" s="441" t="s">
        <v>26</v>
      </c>
      <c r="D5" s="442" t="s">
        <v>27</v>
      </c>
      <c r="E5" s="443" t="s">
        <v>154</v>
      </c>
      <c r="F5" s="409" t="s">
        <v>155</v>
      </c>
      <c r="G5" s="409"/>
      <c r="H5" s="409"/>
      <c r="I5" s="424" t="s">
        <v>156</v>
      </c>
      <c r="J5" s="424" t="s">
        <v>157</v>
      </c>
      <c r="K5" s="429" t="s">
        <v>158</v>
      </c>
      <c r="L5" s="409" t="s">
        <v>226</v>
      </c>
      <c r="M5" s="409"/>
      <c r="N5" s="409"/>
      <c r="O5" s="424" t="s">
        <v>156</v>
      </c>
      <c r="P5" s="424" t="s">
        <v>157</v>
      </c>
      <c r="Q5" s="429" t="s">
        <v>227</v>
      </c>
      <c r="R5" s="425" t="s">
        <v>159</v>
      </c>
      <c r="S5" s="424" t="s">
        <v>160</v>
      </c>
      <c r="T5" s="426" t="s">
        <v>161</v>
      </c>
      <c r="U5" s="424" t="s">
        <v>162</v>
      </c>
      <c r="V5" s="424" t="s">
        <v>163</v>
      </c>
      <c r="W5" s="424" t="s">
        <v>164</v>
      </c>
      <c r="X5" s="424" t="s">
        <v>165</v>
      </c>
      <c r="Y5" s="424" t="s">
        <v>166</v>
      </c>
      <c r="Z5" s="424" t="s">
        <v>167</v>
      </c>
      <c r="AA5" s="424" t="s">
        <v>228</v>
      </c>
      <c r="AB5" s="424" t="s">
        <v>229</v>
      </c>
      <c r="AC5" s="429" t="s">
        <v>170</v>
      </c>
      <c r="AD5" s="424" t="s">
        <v>171</v>
      </c>
      <c r="AE5" s="424" t="s">
        <v>172</v>
      </c>
      <c r="AF5" s="424" t="s">
        <v>173</v>
      </c>
      <c r="AG5" s="424" t="s">
        <v>174</v>
      </c>
      <c r="AH5" s="425" t="s">
        <v>170</v>
      </c>
      <c r="AI5" s="426"/>
      <c r="AJ5" s="426" t="s">
        <v>175</v>
      </c>
      <c r="AK5" s="426" t="s">
        <v>176</v>
      </c>
      <c r="AL5" s="440"/>
    </row>
    <row r="6" spans="1:45" s="156" customFormat="1" ht="39.75" customHeight="1" x14ac:dyDescent="0.2">
      <c r="A6" s="416"/>
      <c r="B6" s="417"/>
      <c r="C6" s="441"/>
      <c r="D6" s="442"/>
      <c r="E6" s="443"/>
      <c r="F6" s="160" t="s">
        <v>46</v>
      </c>
      <c r="G6" s="160" t="s">
        <v>47</v>
      </c>
      <c r="H6" s="160" t="s">
        <v>179</v>
      </c>
      <c r="I6" s="424"/>
      <c r="J6" s="424"/>
      <c r="K6" s="429"/>
      <c r="L6" s="160" t="s">
        <v>46</v>
      </c>
      <c r="M6" s="160" t="s">
        <v>47</v>
      </c>
      <c r="N6" s="160" t="s">
        <v>179</v>
      </c>
      <c r="O6" s="424"/>
      <c r="P6" s="424"/>
      <c r="Q6" s="429"/>
      <c r="R6" s="425"/>
      <c r="S6" s="424"/>
      <c r="T6" s="426"/>
      <c r="U6" s="424"/>
      <c r="V6" s="424"/>
      <c r="W6" s="424"/>
      <c r="X6" s="424"/>
      <c r="Y6" s="424"/>
      <c r="Z6" s="424"/>
      <c r="AA6" s="424"/>
      <c r="AB6" s="424"/>
      <c r="AC6" s="429"/>
      <c r="AD6" s="424"/>
      <c r="AE6" s="424"/>
      <c r="AF6" s="424"/>
      <c r="AG6" s="424"/>
      <c r="AH6" s="425"/>
      <c r="AI6" s="426"/>
      <c r="AJ6" s="426"/>
      <c r="AK6" s="426"/>
      <c r="AL6" s="440"/>
    </row>
    <row r="7" spans="1:45" s="93" customFormat="1" ht="18" customHeight="1" thickBot="1" x14ac:dyDescent="0.3">
      <c r="A7" s="242" t="s">
        <v>184</v>
      </c>
      <c r="B7" s="243" t="s">
        <v>185</v>
      </c>
      <c r="C7" s="166" t="s">
        <v>186</v>
      </c>
      <c r="D7" s="167" t="s">
        <v>187</v>
      </c>
      <c r="E7" s="244" t="s">
        <v>188</v>
      </c>
      <c r="F7" s="170" t="s">
        <v>189</v>
      </c>
      <c r="G7" s="170" t="s">
        <v>190</v>
      </c>
      <c r="H7" s="170" t="s">
        <v>191</v>
      </c>
      <c r="I7" s="170"/>
      <c r="J7" s="170"/>
      <c r="K7" s="171"/>
      <c r="L7" s="170"/>
      <c r="M7" s="170"/>
      <c r="N7" s="170"/>
      <c r="O7" s="170"/>
      <c r="P7" s="170"/>
      <c r="Q7" s="171"/>
      <c r="R7" s="170"/>
      <c r="S7" s="170" t="s">
        <v>192</v>
      </c>
      <c r="T7" s="171" t="s">
        <v>193</v>
      </c>
      <c r="U7" s="170" t="s">
        <v>194</v>
      </c>
      <c r="V7" s="170"/>
      <c r="W7" s="170"/>
      <c r="X7" s="170"/>
      <c r="Y7" s="170" t="s">
        <v>195</v>
      </c>
      <c r="Z7" s="170" t="s">
        <v>196</v>
      </c>
      <c r="AA7" s="170" t="s">
        <v>197</v>
      </c>
      <c r="AB7" s="170" t="s">
        <v>198</v>
      </c>
      <c r="AC7" s="171" t="s">
        <v>199</v>
      </c>
      <c r="AD7" s="170" t="s">
        <v>200</v>
      </c>
      <c r="AE7" s="170" t="s">
        <v>201</v>
      </c>
      <c r="AF7" s="170" t="s">
        <v>202</v>
      </c>
      <c r="AG7" s="170" t="s">
        <v>203</v>
      </c>
      <c r="AH7" s="170" t="s">
        <v>204</v>
      </c>
      <c r="AI7" s="171" t="s">
        <v>205</v>
      </c>
      <c r="AJ7" s="171" t="s">
        <v>206</v>
      </c>
      <c r="AK7" s="171" t="s">
        <v>207</v>
      </c>
      <c r="AL7" s="172" t="s">
        <v>208</v>
      </c>
      <c r="AN7" s="95" t="s">
        <v>239</v>
      </c>
      <c r="AO7" s="95" t="s">
        <v>240</v>
      </c>
      <c r="AP7" s="95" t="s">
        <v>241</v>
      </c>
      <c r="AQ7" s="95" t="s">
        <v>242</v>
      </c>
      <c r="AR7" s="95" t="s">
        <v>243</v>
      </c>
      <c r="AS7" s="93" t="s">
        <v>244</v>
      </c>
    </row>
    <row r="8" spans="1:45" s="177" customFormat="1" x14ac:dyDescent="0.25">
      <c r="A8" s="415"/>
      <c r="B8" s="417" t="s">
        <v>52</v>
      </c>
      <c r="C8" s="180" t="str">
        <f>'[1]TONG K1'!C9</f>
        <v>Đồ gá công nghệ chế tạo</v>
      </c>
      <c r="D8" s="38" t="s">
        <v>123</v>
      </c>
      <c r="E8" s="174">
        <f>VLOOKUP(D8,'[1]DANH SACH H'!$A$2:$K$27,7,0)</f>
        <v>2</v>
      </c>
      <c r="F8" s="45">
        <v>30</v>
      </c>
      <c r="G8" s="45">
        <v>30</v>
      </c>
      <c r="H8" s="160"/>
      <c r="I8" s="160">
        <f t="shared" ref="I8:I18" si="0">IF(E8&lt;35,1,IF(E8&gt;=35,1.2,1.3))</f>
        <v>1</v>
      </c>
      <c r="J8" s="160">
        <f t="shared" ref="J8:J18" si="1">IF(E8&lt;18,1,1)</f>
        <v>1</v>
      </c>
      <c r="K8" s="175">
        <f t="shared" ref="K8:K14" si="2">(F8*I8+G8*J8)</f>
        <v>60</v>
      </c>
      <c r="L8" s="23"/>
      <c r="M8" s="23"/>
      <c r="N8" s="160"/>
      <c r="O8" s="160"/>
      <c r="P8" s="160"/>
      <c r="Q8" s="175"/>
      <c r="R8" s="418">
        <f>SUM(K8:K18)+SUM(Q3:Q25)</f>
        <v>805</v>
      </c>
      <c r="S8" s="409">
        <v>67</v>
      </c>
      <c r="T8" s="175"/>
      <c r="U8" s="422"/>
      <c r="V8" s="176"/>
      <c r="W8" s="176"/>
      <c r="X8" s="176"/>
      <c r="Y8" s="160"/>
      <c r="Z8" s="160"/>
      <c r="AA8" s="409"/>
      <c r="AB8" s="409"/>
      <c r="AC8" s="410">
        <f>SUM(S8:AB25)</f>
        <v>151.90000000000006</v>
      </c>
      <c r="AD8" s="160"/>
      <c r="AE8" s="160"/>
      <c r="AF8" s="160"/>
      <c r="AG8" s="160"/>
      <c r="AH8" s="409"/>
      <c r="AI8" s="413">
        <f>R8+AC8</f>
        <v>956.90000000000009</v>
      </c>
      <c r="AJ8" s="413">
        <f>14*40</f>
        <v>560</v>
      </c>
      <c r="AK8" s="413">
        <f>AI8-AJ8</f>
        <v>396.90000000000009</v>
      </c>
      <c r="AL8" s="414"/>
      <c r="AN8" s="177" t="s">
        <v>209</v>
      </c>
      <c r="AO8" s="228">
        <f>'[1]TONG K1'!L8</f>
        <v>354</v>
      </c>
      <c r="AP8" s="228">
        <f>'[1]TONG K2'!L8</f>
        <v>496</v>
      </c>
      <c r="AQ8" s="228">
        <f>AC8</f>
        <v>151.90000000000006</v>
      </c>
      <c r="AR8" s="228">
        <f>AO8+AP8+AQ8</f>
        <v>1001.9000000000001</v>
      </c>
      <c r="AS8" s="228">
        <f>AR8-560</f>
        <v>441.90000000000009</v>
      </c>
    </row>
    <row r="9" spans="1:45" s="177" customFormat="1" x14ac:dyDescent="0.25">
      <c r="A9" s="416"/>
      <c r="B9" s="417"/>
      <c r="C9" s="180" t="str">
        <f>'[1]TONG K1'!C10</f>
        <v>An toàn  lao động</v>
      </c>
      <c r="D9" s="38" t="s">
        <v>67</v>
      </c>
      <c r="E9" s="174">
        <f>VLOOKUP(D9,'[1]DANH SACH H'!$A$2:$K$27,7,0)</f>
        <v>30</v>
      </c>
      <c r="F9" s="45"/>
      <c r="G9" s="45"/>
      <c r="H9" s="160"/>
      <c r="I9" s="160">
        <f t="shared" si="0"/>
        <v>1</v>
      </c>
      <c r="J9" s="160">
        <f t="shared" si="1"/>
        <v>1</v>
      </c>
      <c r="K9" s="175">
        <f t="shared" si="2"/>
        <v>0</v>
      </c>
      <c r="L9" s="23"/>
      <c r="M9" s="23"/>
      <c r="N9" s="160"/>
      <c r="O9" s="160"/>
      <c r="P9" s="160"/>
      <c r="Q9" s="175"/>
      <c r="R9" s="418"/>
      <c r="S9" s="409"/>
      <c r="T9" s="175"/>
      <c r="U9" s="422"/>
      <c r="V9" s="176">
        <f>'[1]TONG K1'!P9</f>
        <v>0.5</v>
      </c>
      <c r="W9" s="176">
        <f>'[1]TONG K1'!Q9</f>
        <v>1.2</v>
      </c>
      <c r="X9" s="176">
        <f>'[1]TONG K1'!R9</f>
        <v>0.4</v>
      </c>
      <c r="Y9" s="160"/>
      <c r="Z9" s="160"/>
      <c r="AA9" s="409"/>
      <c r="AB9" s="409"/>
      <c r="AC9" s="411"/>
      <c r="AD9" s="160"/>
      <c r="AE9" s="160"/>
      <c r="AF9" s="160"/>
      <c r="AG9" s="160"/>
      <c r="AH9" s="409"/>
      <c r="AI9" s="413"/>
      <c r="AJ9" s="413"/>
      <c r="AK9" s="413"/>
      <c r="AL9" s="414"/>
      <c r="AN9" s="177" t="s">
        <v>245</v>
      </c>
      <c r="AO9" s="228">
        <f>'[1]TONG K1'!L20</f>
        <v>396</v>
      </c>
      <c r="AP9" s="228">
        <f>'[1]TONG K2'!L16</f>
        <v>390</v>
      </c>
      <c r="AQ9" s="228">
        <f>AC26</f>
        <v>48.20000000000001</v>
      </c>
      <c r="AR9" s="228">
        <f>AO9+AP9+AQ9</f>
        <v>834.2</v>
      </c>
      <c r="AS9" s="228">
        <f>AR9-560</f>
        <v>274.20000000000005</v>
      </c>
    </row>
    <row r="10" spans="1:45" s="177" customFormat="1" x14ac:dyDescent="0.25">
      <c r="A10" s="416"/>
      <c r="B10" s="417"/>
      <c r="C10" s="180" t="str">
        <f>'[1]TONG K1'!C11</f>
        <v>Kỹ thuật nguội</v>
      </c>
      <c r="D10" s="38" t="s">
        <v>67</v>
      </c>
      <c r="E10" s="174">
        <f>VLOOKUP(D10,'[1]DANH SACH H'!$A$2:$K$27,7,0)</f>
        <v>30</v>
      </c>
      <c r="F10" s="45"/>
      <c r="G10" s="45"/>
      <c r="H10" s="160"/>
      <c r="I10" s="160">
        <f t="shared" si="0"/>
        <v>1</v>
      </c>
      <c r="J10" s="160">
        <f t="shared" si="1"/>
        <v>1</v>
      </c>
      <c r="K10" s="175">
        <f t="shared" si="2"/>
        <v>0</v>
      </c>
      <c r="L10" s="23"/>
      <c r="M10" s="23"/>
      <c r="N10" s="160"/>
      <c r="O10" s="160"/>
      <c r="P10" s="160"/>
      <c r="Q10" s="175"/>
      <c r="R10" s="418"/>
      <c r="S10" s="409"/>
      <c r="T10" s="188"/>
      <c r="U10" s="422"/>
      <c r="V10" s="176">
        <f>'[1]TONG K1'!P10</f>
        <v>0</v>
      </c>
      <c r="W10" s="176">
        <f>'[1]TONG K1'!Q10</f>
        <v>0</v>
      </c>
      <c r="X10" s="176">
        <f>0.1*E10</f>
        <v>3</v>
      </c>
      <c r="Y10" s="160"/>
      <c r="Z10" s="160"/>
      <c r="AA10" s="409"/>
      <c r="AB10" s="409"/>
      <c r="AC10" s="411"/>
      <c r="AD10" s="160"/>
      <c r="AE10" s="160"/>
      <c r="AF10" s="160"/>
      <c r="AG10" s="160"/>
      <c r="AH10" s="409"/>
      <c r="AI10" s="413"/>
      <c r="AJ10" s="413"/>
      <c r="AK10" s="413"/>
      <c r="AL10" s="414"/>
      <c r="AN10" s="177" t="s">
        <v>246</v>
      </c>
      <c r="AO10" s="228">
        <f>'[1]TONG K1'!L24</f>
        <v>498</v>
      </c>
      <c r="AP10" s="228">
        <f>'[1]TONG K2'!L21</f>
        <v>192</v>
      </c>
      <c r="AQ10" s="228">
        <f>AC35</f>
        <v>272.39999999999998</v>
      </c>
      <c r="AR10" s="228">
        <f>AO10+AP10+AQ10</f>
        <v>962.4</v>
      </c>
      <c r="AS10" s="228">
        <f>AR10-560</f>
        <v>402.4</v>
      </c>
    </row>
    <row r="11" spans="1:45" s="177" customFormat="1" x14ac:dyDescent="0.25">
      <c r="A11" s="416"/>
      <c r="B11" s="417"/>
      <c r="C11" s="180" t="str">
        <f>'[1]TONG K1'!C12</f>
        <v>Hàn điện tiếp xúc</v>
      </c>
      <c r="D11" s="38" t="s">
        <v>67</v>
      </c>
      <c r="E11" s="174">
        <f>VLOOKUP(D11,'[1]DANH SACH H'!$A$2:$K$27,7,0)</f>
        <v>30</v>
      </c>
      <c r="F11" s="45"/>
      <c r="G11" s="45">
        <v>45</v>
      </c>
      <c r="H11" s="160"/>
      <c r="I11" s="160">
        <f t="shared" si="0"/>
        <v>1</v>
      </c>
      <c r="J11" s="160">
        <f t="shared" si="1"/>
        <v>1</v>
      </c>
      <c r="K11" s="175">
        <f t="shared" si="2"/>
        <v>45</v>
      </c>
      <c r="L11" s="23"/>
      <c r="M11" s="23"/>
      <c r="N11" s="160"/>
      <c r="O11" s="160"/>
      <c r="P11" s="160"/>
      <c r="Q11" s="175"/>
      <c r="R11" s="418"/>
      <c r="S11" s="409"/>
      <c r="T11" s="188"/>
      <c r="U11" s="422"/>
      <c r="V11" s="176">
        <f>'[1]TONG K1'!P11</f>
        <v>0.5</v>
      </c>
      <c r="W11" s="176">
        <f>'[1]TONG K1'!Q11</f>
        <v>1.2</v>
      </c>
      <c r="X11" s="176">
        <f>0.2*E11</f>
        <v>6</v>
      </c>
      <c r="Y11" s="160"/>
      <c r="Z11" s="160"/>
      <c r="AA11" s="409"/>
      <c r="AB11" s="409"/>
      <c r="AC11" s="411"/>
      <c r="AD11" s="160"/>
      <c r="AE11" s="160"/>
      <c r="AF11" s="160"/>
      <c r="AG11" s="160"/>
      <c r="AH11" s="409"/>
      <c r="AI11" s="413"/>
      <c r="AJ11" s="413"/>
      <c r="AK11" s="413"/>
      <c r="AL11" s="414"/>
      <c r="AN11" s="177" t="s">
        <v>247</v>
      </c>
      <c r="AO11" s="228">
        <f>'[1]TONG K1'!L33</f>
        <v>255</v>
      </c>
      <c r="AP11" s="228">
        <f>'[1]TONG K2'!L27</f>
        <v>240</v>
      </c>
      <c r="AQ11" s="228">
        <f>AC50</f>
        <v>122.10000000000002</v>
      </c>
      <c r="AR11" s="228">
        <f>AO11+AP11+AQ11</f>
        <v>617.1</v>
      </c>
      <c r="AS11" s="228">
        <f>AR11-560</f>
        <v>57.100000000000023</v>
      </c>
    </row>
    <row r="12" spans="1:45" s="177" customFormat="1" x14ac:dyDescent="0.25">
      <c r="A12" s="416"/>
      <c r="B12" s="417"/>
      <c r="C12" s="180" t="str">
        <f>'[1]TONG K1'!C13</f>
        <v>An toàn lao động</v>
      </c>
      <c r="D12" s="38" t="s">
        <v>74</v>
      </c>
      <c r="E12" s="174">
        <v>30</v>
      </c>
      <c r="F12" s="79">
        <v>24</v>
      </c>
      <c r="G12" s="76">
        <v>6</v>
      </c>
      <c r="H12" s="160"/>
      <c r="I12" s="160">
        <f t="shared" si="0"/>
        <v>1</v>
      </c>
      <c r="J12" s="160">
        <f t="shared" si="1"/>
        <v>1</v>
      </c>
      <c r="K12" s="175"/>
      <c r="L12" s="23"/>
      <c r="M12" s="23"/>
      <c r="N12" s="160"/>
      <c r="O12" s="160"/>
      <c r="P12" s="160"/>
      <c r="Q12" s="175"/>
      <c r="R12" s="418"/>
      <c r="S12" s="409"/>
      <c r="T12" s="188"/>
      <c r="U12" s="422"/>
      <c r="V12" s="176"/>
      <c r="W12" s="176"/>
      <c r="X12" s="176">
        <f>0.1*E12</f>
        <v>3</v>
      </c>
      <c r="Y12" s="160"/>
      <c r="Z12" s="160"/>
      <c r="AA12" s="409"/>
      <c r="AB12" s="409"/>
      <c r="AC12" s="411"/>
      <c r="AD12" s="160"/>
      <c r="AE12" s="160"/>
      <c r="AF12" s="160"/>
      <c r="AG12" s="160"/>
      <c r="AH12" s="409"/>
      <c r="AI12" s="413"/>
      <c r="AJ12" s="413"/>
      <c r="AK12" s="413"/>
      <c r="AL12" s="414"/>
      <c r="AN12" s="245" t="s">
        <v>248</v>
      </c>
      <c r="AO12" s="246">
        <f>'[1]TONG K1'!L38</f>
        <v>240</v>
      </c>
      <c r="AP12" s="246">
        <f>'[1]TONG K2'!L33</f>
        <v>360</v>
      </c>
      <c r="AQ12" s="246">
        <f>AC62</f>
        <v>101.60000000000002</v>
      </c>
      <c r="AR12" s="228">
        <f>AO12+AP12+AQ12</f>
        <v>701.6</v>
      </c>
      <c r="AS12" s="228">
        <f>AR12-560</f>
        <v>141.60000000000002</v>
      </c>
    </row>
    <row r="13" spans="1:45" s="177" customFormat="1" x14ac:dyDescent="0.25">
      <c r="A13" s="416"/>
      <c r="B13" s="417"/>
      <c r="C13" s="180" t="str">
        <f>'[1]TONG K1'!C14</f>
        <v>Kỹ thuật nguội</v>
      </c>
      <c r="D13" s="38" t="s">
        <v>74</v>
      </c>
      <c r="E13" s="174">
        <v>30</v>
      </c>
      <c r="F13" s="77">
        <v>15</v>
      </c>
      <c r="G13" s="77">
        <v>45</v>
      </c>
      <c r="H13" s="160"/>
      <c r="I13" s="160">
        <f t="shared" si="0"/>
        <v>1</v>
      </c>
      <c r="J13" s="160">
        <f t="shared" si="1"/>
        <v>1</v>
      </c>
      <c r="K13" s="175"/>
      <c r="L13" s="23"/>
      <c r="M13" s="23"/>
      <c r="N13" s="160"/>
      <c r="O13" s="160"/>
      <c r="P13" s="160"/>
      <c r="Q13" s="175"/>
      <c r="R13" s="418"/>
      <c r="S13" s="409"/>
      <c r="T13" s="188"/>
      <c r="U13" s="422"/>
      <c r="V13" s="176">
        <f>'[1]TONG K1'!P14</f>
        <v>0.5</v>
      </c>
      <c r="W13" s="176">
        <f>'[1]TONG K1'!Q14</f>
        <v>1.2</v>
      </c>
      <c r="X13" s="176">
        <f>'[1]TONG K1'!R14</f>
        <v>6</v>
      </c>
      <c r="Y13" s="160"/>
      <c r="Z13" s="160"/>
      <c r="AA13" s="160"/>
      <c r="AB13" s="160"/>
      <c r="AC13" s="411"/>
      <c r="AD13" s="160"/>
      <c r="AE13" s="160"/>
      <c r="AF13" s="160"/>
      <c r="AG13" s="160"/>
      <c r="AH13" s="409"/>
      <c r="AI13" s="413"/>
      <c r="AJ13" s="413"/>
      <c r="AK13" s="413"/>
      <c r="AL13" s="414"/>
      <c r="AN13" s="245"/>
      <c r="AO13" s="246"/>
      <c r="AP13" s="246"/>
      <c r="AQ13" s="245"/>
      <c r="AR13" s="228"/>
    </row>
    <row r="14" spans="1:45" s="177" customFormat="1" x14ac:dyDescent="0.25">
      <c r="A14" s="416"/>
      <c r="B14" s="417"/>
      <c r="C14" s="180" t="str">
        <f>'[1]TONG K1'!C15</f>
        <v>Kỹ thuật nguội</v>
      </c>
      <c r="D14" s="38" t="s">
        <v>79</v>
      </c>
      <c r="E14" s="174">
        <f>VLOOKUP(D14,'[1]DANH SACH H'!$A$2:$K$27,7,0)</f>
        <v>25</v>
      </c>
      <c r="F14" s="45">
        <v>15</v>
      </c>
      <c r="G14" s="45">
        <v>45</v>
      </c>
      <c r="H14" s="160"/>
      <c r="I14" s="160">
        <f t="shared" si="0"/>
        <v>1</v>
      </c>
      <c r="J14" s="160">
        <f t="shared" si="1"/>
        <v>1</v>
      </c>
      <c r="K14" s="175">
        <f t="shared" si="2"/>
        <v>60</v>
      </c>
      <c r="L14" s="23"/>
      <c r="M14" s="23"/>
      <c r="N14" s="160"/>
      <c r="O14" s="160"/>
      <c r="P14" s="160"/>
      <c r="Q14" s="175"/>
      <c r="R14" s="418"/>
      <c r="S14" s="409"/>
      <c r="T14" s="188"/>
      <c r="U14" s="422"/>
      <c r="V14" s="176">
        <f>'[1]TONG K1'!P15</f>
        <v>0.5</v>
      </c>
      <c r="W14" s="176">
        <f>'[1]TONG K1'!Q15</f>
        <v>1.2</v>
      </c>
      <c r="X14" s="176">
        <f>'[1]TONG K1'!R15</f>
        <v>5</v>
      </c>
      <c r="Y14" s="160"/>
      <c r="Z14" s="160"/>
      <c r="AA14" s="160"/>
      <c r="AB14" s="160"/>
      <c r="AC14" s="411"/>
      <c r="AD14" s="160"/>
      <c r="AE14" s="160"/>
      <c r="AF14" s="160"/>
      <c r="AG14" s="160"/>
      <c r="AH14" s="409"/>
      <c r="AI14" s="413"/>
      <c r="AJ14" s="413"/>
      <c r="AK14" s="413"/>
      <c r="AL14" s="414"/>
      <c r="AN14" s="245"/>
      <c r="AO14" s="246"/>
      <c r="AP14" s="246"/>
      <c r="AQ14" s="245"/>
      <c r="AR14" s="228"/>
    </row>
    <row r="15" spans="1:45" s="105" customFormat="1" x14ac:dyDescent="0.2">
      <c r="A15" s="416"/>
      <c r="B15" s="417"/>
      <c r="C15" s="180" t="str">
        <f>'[1]TONG K1'!C16</f>
        <v>Công nghệ</v>
      </c>
      <c r="D15" s="160" t="s">
        <v>212</v>
      </c>
      <c r="E15" s="184">
        <v>30</v>
      </c>
      <c r="F15" s="82">
        <v>36</v>
      </c>
      <c r="G15" s="82"/>
      <c r="H15" s="160"/>
      <c r="I15" s="160">
        <f t="shared" si="0"/>
        <v>1</v>
      </c>
      <c r="J15" s="160">
        <f t="shared" si="1"/>
        <v>1</v>
      </c>
      <c r="K15" s="175">
        <f>J15*G15+I15*F15</f>
        <v>36</v>
      </c>
      <c r="L15" s="82"/>
      <c r="M15" s="82"/>
      <c r="N15" s="160"/>
      <c r="O15" s="160"/>
      <c r="P15" s="160"/>
      <c r="Q15" s="175"/>
      <c r="R15" s="418"/>
      <c r="S15" s="409"/>
      <c r="T15" s="188"/>
      <c r="U15" s="422"/>
      <c r="V15" s="176">
        <f>1*0.5</f>
        <v>0.5</v>
      </c>
      <c r="W15" s="176">
        <f>4*0.3</f>
        <v>1.2</v>
      </c>
      <c r="X15" s="176">
        <f>0.2*E15</f>
        <v>6</v>
      </c>
      <c r="Y15" s="160"/>
      <c r="Z15" s="160"/>
      <c r="AA15" s="185"/>
      <c r="AB15" s="185"/>
      <c r="AC15" s="411"/>
      <c r="AD15" s="160"/>
      <c r="AE15" s="160"/>
      <c r="AF15" s="160"/>
      <c r="AG15" s="160"/>
      <c r="AH15" s="409"/>
      <c r="AI15" s="413"/>
      <c r="AJ15" s="413"/>
      <c r="AK15" s="413"/>
      <c r="AL15" s="414"/>
      <c r="AM15" s="109"/>
    </row>
    <row r="16" spans="1:45" s="105" customFormat="1" x14ac:dyDescent="0.2">
      <c r="A16" s="416"/>
      <c r="B16" s="417"/>
      <c r="C16" s="180" t="str">
        <f>'[1]TONG K1'!C17</f>
        <v>Công nghệ</v>
      </c>
      <c r="D16" s="160" t="s">
        <v>213</v>
      </c>
      <c r="E16" s="184">
        <v>30</v>
      </c>
      <c r="F16" s="82">
        <v>36</v>
      </c>
      <c r="G16" s="45"/>
      <c r="H16" s="160"/>
      <c r="I16" s="160">
        <f t="shared" si="0"/>
        <v>1</v>
      </c>
      <c r="J16" s="160">
        <f t="shared" si="1"/>
        <v>1</v>
      </c>
      <c r="K16" s="175">
        <f>J16*G16+I16*F16</f>
        <v>36</v>
      </c>
      <c r="L16" s="82"/>
      <c r="M16" s="82"/>
      <c r="N16" s="160"/>
      <c r="O16" s="160"/>
      <c r="P16" s="160"/>
      <c r="Q16" s="175"/>
      <c r="R16" s="418"/>
      <c r="S16" s="409"/>
      <c r="T16" s="188"/>
      <c r="U16" s="422"/>
      <c r="V16" s="176">
        <f>1*0.5</f>
        <v>0.5</v>
      </c>
      <c r="W16" s="176">
        <f>4*0.3</f>
        <v>1.2</v>
      </c>
      <c r="X16" s="176">
        <f>0.2*E16</f>
        <v>6</v>
      </c>
      <c r="Y16" s="160"/>
      <c r="Z16" s="160"/>
      <c r="AA16" s="185"/>
      <c r="AB16" s="185"/>
      <c r="AC16" s="411"/>
      <c r="AD16" s="160"/>
      <c r="AE16" s="160"/>
      <c r="AF16" s="160"/>
      <c r="AG16" s="160"/>
      <c r="AH16" s="409"/>
      <c r="AI16" s="413"/>
      <c r="AJ16" s="413"/>
      <c r="AK16" s="413"/>
      <c r="AL16" s="414"/>
      <c r="AM16" s="109"/>
    </row>
    <row r="17" spans="1:39" s="105" customFormat="1" x14ac:dyDescent="0.2">
      <c r="A17" s="416"/>
      <c r="B17" s="417"/>
      <c r="C17" s="180" t="str">
        <f>'[1]TONG K1'!C18</f>
        <v>Công nghệ</v>
      </c>
      <c r="D17" s="160" t="s">
        <v>214</v>
      </c>
      <c r="E17" s="184">
        <v>30</v>
      </c>
      <c r="F17" s="82">
        <v>36</v>
      </c>
      <c r="G17" s="76"/>
      <c r="H17" s="160"/>
      <c r="I17" s="160">
        <f t="shared" si="0"/>
        <v>1</v>
      </c>
      <c r="J17" s="160">
        <f t="shared" si="1"/>
        <v>1</v>
      </c>
      <c r="K17" s="175">
        <f>J17*G17+I17*F17</f>
        <v>36</v>
      </c>
      <c r="L17" s="82"/>
      <c r="M17" s="82"/>
      <c r="N17" s="160"/>
      <c r="O17" s="160"/>
      <c r="P17" s="160"/>
      <c r="Q17" s="175"/>
      <c r="R17" s="418"/>
      <c r="S17" s="409"/>
      <c r="T17" s="188"/>
      <c r="U17" s="422"/>
      <c r="V17" s="176">
        <f>1*0.5</f>
        <v>0.5</v>
      </c>
      <c r="W17" s="176">
        <f>4*0.3</f>
        <v>1.2</v>
      </c>
      <c r="X17" s="176">
        <f>0.2*E17</f>
        <v>6</v>
      </c>
      <c r="Y17" s="160"/>
      <c r="Z17" s="160"/>
      <c r="AA17" s="185"/>
      <c r="AB17" s="185"/>
      <c r="AC17" s="411"/>
      <c r="AD17" s="160"/>
      <c r="AE17" s="160"/>
      <c r="AF17" s="160"/>
      <c r="AG17" s="160"/>
      <c r="AH17" s="409"/>
      <c r="AI17" s="413"/>
      <c r="AJ17" s="413"/>
      <c r="AK17" s="413"/>
      <c r="AL17" s="414"/>
      <c r="AM17" s="109"/>
    </row>
    <row r="18" spans="1:39" s="105" customFormat="1" x14ac:dyDescent="0.2">
      <c r="A18" s="416"/>
      <c r="B18" s="417"/>
      <c r="C18" s="180" t="str">
        <f>'[1]TONG K1'!C19</f>
        <v>Công nghệ</v>
      </c>
      <c r="D18" s="160" t="s">
        <v>215</v>
      </c>
      <c r="E18" s="184">
        <v>30</v>
      </c>
      <c r="F18" s="82">
        <v>36</v>
      </c>
      <c r="G18" s="76"/>
      <c r="H18" s="160"/>
      <c r="I18" s="160">
        <f t="shared" si="0"/>
        <v>1</v>
      </c>
      <c r="J18" s="160">
        <f t="shared" si="1"/>
        <v>1</v>
      </c>
      <c r="K18" s="175">
        <f>J18*G18+I18*F18</f>
        <v>36</v>
      </c>
      <c r="L18" s="45"/>
      <c r="M18" s="45"/>
      <c r="N18" s="160"/>
      <c r="O18" s="160"/>
      <c r="P18" s="160"/>
      <c r="Q18" s="175"/>
      <c r="R18" s="418"/>
      <c r="S18" s="409"/>
      <c r="T18" s="188"/>
      <c r="U18" s="422"/>
      <c r="V18" s="176">
        <f>1*0.5</f>
        <v>0.5</v>
      </c>
      <c r="W18" s="176">
        <f>4*0.3</f>
        <v>1.2</v>
      </c>
      <c r="X18" s="176">
        <f>0.2*E18</f>
        <v>6</v>
      </c>
      <c r="Y18" s="160"/>
      <c r="Z18" s="160"/>
      <c r="AA18" s="185"/>
      <c r="AB18" s="185"/>
      <c r="AC18" s="411"/>
      <c r="AD18" s="160"/>
      <c r="AE18" s="160"/>
      <c r="AF18" s="160"/>
      <c r="AG18" s="160"/>
      <c r="AH18" s="409"/>
      <c r="AI18" s="413"/>
      <c r="AJ18" s="413"/>
      <c r="AK18" s="413"/>
      <c r="AL18" s="414"/>
      <c r="AM18" s="109"/>
    </row>
    <row r="19" spans="1:39" s="105" customFormat="1" x14ac:dyDescent="0.2">
      <c r="A19" s="427"/>
      <c r="B19" s="417"/>
      <c r="C19" s="194" t="str">
        <f>'[1]TONG K2'!C9</f>
        <v>Chế tạo thiết bị thông gió công nghiệp</v>
      </c>
      <c r="D19" s="38" t="s">
        <v>51</v>
      </c>
      <c r="E19" s="184">
        <f>VLOOKUP(D19,'[1]DANH SACH H'!$A$2:$K$27,8,0)</f>
        <v>15</v>
      </c>
      <c r="F19" s="45"/>
      <c r="G19" s="45"/>
      <c r="H19" s="160"/>
      <c r="I19" s="160"/>
      <c r="J19" s="160"/>
      <c r="K19" s="175"/>
      <c r="L19" s="45">
        <v>30</v>
      </c>
      <c r="M19" s="45">
        <v>90</v>
      </c>
      <c r="N19" s="160"/>
      <c r="O19" s="160">
        <f>IF(K19&lt;35,1,IF(K19&gt;=35,1.2,1.3))</f>
        <v>1</v>
      </c>
      <c r="P19" s="160">
        <f>IF(K19&lt;18,1,1)</f>
        <v>1</v>
      </c>
      <c r="Q19" s="175">
        <f>P19*M19+O19*L19</f>
        <v>120</v>
      </c>
      <c r="R19" s="418"/>
      <c r="S19" s="409"/>
      <c r="T19" s="188"/>
      <c r="U19" s="422"/>
      <c r="V19" s="176">
        <f>'[1]TONG K2'!P9</f>
        <v>0.5</v>
      </c>
      <c r="W19" s="176">
        <f>'[1]TONG K2'!Q9</f>
        <v>1.2</v>
      </c>
      <c r="X19" s="176">
        <f>'[1]TONG K2'!R9</f>
        <v>3</v>
      </c>
      <c r="Y19" s="160"/>
      <c r="Z19" s="160"/>
      <c r="AA19" s="185"/>
      <c r="AB19" s="185"/>
      <c r="AC19" s="411"/>
      <c r="AD19" s="160"/>
      <c r="AE19" s="160"/>
      <c r="AF19" s="160"/>
      <c r="AG19" s="160"/>
      <c r="AH19" s="409"/>
      <c r="AI19" s="413"/>
      <c r="AJ19" s="413"/>
      <c r="AK19" s="413"/>
      <c r="AL19" s="414"/>
      <c r="AM19" s="109"/>
    </row>
    <row r="20" spans="1:39" s="105" customFormat="1" x14ac:dyDescent="0.2">
      <c r="A20" s="427"/>
      <c r="B20" s="417"/>
      <c r="C20" s="194" t="str">
        <f>'[1]TONG K2'!C10</f>
        <v>Công nghệ</v>
      </c>
      <c r="D20" s="160" t="s">
        <v>212</v>
      </c>
      <c r="E20" s="184">
        <v>30</v>
      </c>
      <c r="F20" s="82"/>
      <c r="G20" s="82"/>
      <c r="H20" s="160"/>
      <c r="I20" s="160"/>
      <c r="J20" s="160"/>
      <c r="K20" s="175"/>
      <c r="L20" s="82">
        <v>34</v>
      </c>
      <c r="M20" s="82"/>
      <c r="N20" s="160"/>
      <c r="O20" s="160">
        <f>IF(K20&lt;35,1,IF(K20&gt;=35,1.2,1.3))</f>
        <v>1</v>
      </c>
      <c r="P20" s="160">
        <f>IF(K20&lt;18,1,1)</f>
        <v>1</v>
      </c>
      <c r="Q20" s="175">
        <f>P20*M20+O20*L20</f>
        <v>34</v>
      </c>
      <c r="R20" s="418"/>
      <c r="S20" s="409"/>
      <c r="T20" s="188"/>
      <c r="U20" s="422"/>
      <c r="V20" s="176">
        <f>'[1]TONG K2'!P10</f>
        <v>1.5</v>
      </c>
      <c r="W20" s="176">
        <f>'[1]TONG K2'!Q10</f>
        <v>0.3</v>
      </c>
      <c r="X20" s="176">
        <f>'[1]TONG K2'!R10</f>
        <v>3</v>
      </c>
      <c r="Y20" s="160"/>
      <c r="Z20" s="160"/>
      <c r="AA20" s="185"/>
      <c r="AB20" s="185"/>
      <c r="AC20" s="411"/>
      <c r="AD20" s="160"/>
      <c r="AE20" s="160"/>
      <c r="AF20" s="160"/>
      <c r="AG20" s="160"/>
      <c r="AH20" s="409"/>
      <c r="AI20" s="413"/>
      <c r="AJ20" s="413"/>
      <c r="AK20" s="413"/>
      <c r="AL20" s="414"/>
      <c r="AM20" s="109"/>
    </row>
    <row r="21" spans="1:39" s="105" customFormat="1" x14ac:dyDescent="0.2">
      <c r="A21" s="427"/>
      <c r="B21" s="417"/>
      <c r="C21" s="194" t="str">
        <f>'[1]TONG K2'!C11</f>
        <v>Công nghệ</v>
      </c>
      <c r="D21" s="160" t="s">
        <v>213</v>
      </c>
      <c r="E21" s="184">
        <v>30</v>
      </c>
      <c r="F21" s="45"/>
      <c r="G21" s="45"/>
      <c r="H21" s="160"/>
      <c r="I21" s="160"/>
      <c r="J21" s="160"/>
      <c r="K21" s="175"/>
      <c r="L21" s="45">
        <v>34</v>
      </c>
      <c r="M21" s="45"/>
      <c r="N21" s="160"/>
      <c r="O21" s="160">
        <f>IF(K21&lt;35,1,IF(K21&gt;=35,1.2,1.3))</f>
        <v>1</v>
      </c>
      <c r="P21" s="160">
        <f>IF(K21&lt;18,1,1)</f>
        <v>1</v>
      </c>
      <c r="Q21" s="175">
        <f>P21*M21+O21*L21</f>
        <v>34</v>
      </c>
      <c r="R21" s="418"/>
      <c r="S21" s="409"/>
      <c r="T21" s="188"/>
      <c r="U21" s="422"/>
      <c r="V21" s="176">
        <f>'[1]TONG K2'!P11</f>
        <v>1.5</v>
      </c>
      <c r="W21" s="176">
        <f>'[1]TONG K2'!Q11</f>
        <v>0.3</v>
      </c>
      <c r="X21" s="176">
        <f>'[1]TONG K2'!R11</f>
        <v>3</v>
      </c>
      <c r="Y21" s="160"/>
      <c r="Z21" s="160"/>
      <c r="AA21" s="185"/>
      <c r="AB21" s="185"/>
      <c r="AC21" s="411"/>
      <c r="AD21" s="160"/>
      <c r="AE21" s="160"/>
      <c r="AF21" s="160"/>
      <c r="AG21" s="160"/>
      <c r="AH21" s="409"/>
      <c r="AI21" s="413"/>
      <c r="AJ21" s="413"/>
      <c r="AK21" s="413"/>
      <c r="AL21" s="414"/>
      <c r="AM21" s="109"/>
    </row>
    <row r="22" spans="1:39" s="105" customFormat="1" x14ac:dyDescent="0.2">
      <c r="A22" s="427"/>
      <c r="B22" s="417"/>
      <c r="C22" s="194" t="str">
        <f>'[1]TONG K2'!C12</f>
        <v>Công nghệ</v>
      </c>
      <c r="D22" s="160" t="s">
        <v>214</v>
      </c>
      <c r="E22" s="184">
        <v>30</v>
      </c>
      <c r="F22" s="76"/>
      <c r="G22" s="76"/>
      <c r="H22" s="160"/>
      <c r="I22" s="160"/>
      <c r="J22" s="160"/>
      <c r="K22" s="175"/>
      <c r="L22" s="76">
        <v>34</v>
      </c>
      <c r="M22" s="76"/>
      <c r="N22" s="160"/>
      <c r="O22" s="160">
        <f>IF(K22&lt;35,1,IF(K22&gt;=35,1.2,1.3))</f>
        <v>1</v>
      </c>
      <c r="P22" s="160">
        <f>IF(K22&lt;18,1,1)</f>
        <v>1</v>
      </c>
      <c r="Q22" s="175">
        <f>P22*M22+O22*L22</f>
        <v>34</v>
      </c>
      <c r="R22" s="418"/>
      <c r="S22" s="409"/>
      <c r="T22" s="188"/>
      <c r="U22" s="422"/>
      <c r="V22" s="176">
        <f>'[1]TONG K2'!P12</f>
        <v>1.5</v>
      </c>
      <c r="W22" s="176">
        <f>'[1]TONG K2'!Q12</f>
        <v>0.3</v>
      </c>
      <c r="X22" s="176">
        <f>'[1]TONG K2'!R12</f>
        <v>3</v>
      </c>
      <c r="Y22" s="160"/>
      <c r="Z22" s="160"/>
      <c r="AA22" s="185"/>
      <c r="AB22" s="185"/>
      <c r="AC22" s="411"/>
      <c r="AD22" s="160"/>
      <c r="AE22" s="160"/>
      <c r="AF22" s="160"/>
      <c r="AG22" s="160"/>
      <c r="AH22" s="409"/>
      <c r="AI22" s="413"/>
      <c r="AJ22" s="413"/>
      <c r="AK22" s="413"/>
      <c r="AL22" s="414"/>
      <c r="AM22" s="109"/>
    </row>
    <row r="23" spans="1:39" s="105" customFormat="1" x14ac:dyDescent="0.2">
      <c r="A23" s="427"/>
      <c r="B23" s="417"/>
      <c r="C23" s="194" t="str">
        <f>'[1]TONG K2'!C13</f>
        <v>Công nghệ</v>
      </c>
      <c r="D23" s="160" t="s">
        <v>215</v>
      </c>
      <c r="E23" s="184">
        <v>30</v>
      </c>
      <c r="F23" s="76"/>
      <c r="G23" s="76"/>
      <c r="H23" s="160"/>
      <c r="I23" s="160"/>
      <c r="J23" s="160"/>
      <c r="K23" s="175"/>
      <c r="L23" s="76">
        <v>34</v>
      </c>
      <c r="M23" s="76"/>
      <c r="N23" s="160"/>
      <c r="O23" s="160">
        <f>IF(K23&lt;35,1,IF(K23&gt;=35,1.2,1.3))</f>
        <v>1</v>
      </c>
      <c r="P23" s="160">
        <f>IF(K23&lt;18,1,1)</f>
        <v>1</v>
      </c>
      <c r="Q23" s="175">
        <f>P23*M23+O23*L23</f>
        <v>34</v>
      </c>
      <c r="R23" s="418"/>
      <c r="S23" s="409"/>
      <c r="T23" s="188"/>
      <c r="U23" s="422"/>
      <c r="V23" s="176">
        <f>'[1]TONG K2'!P13</f>
        <v>1.5</v>
      </c>
      <c r="W23" s="176">
        <f>'[1]TONG K2'!Q13</f>
        <v>0.3</v>
      </c>
      <c r="X23" s="176">
        <f>'[1]TONG K2'!R13</f>
        <v>3</v>
      </c>
      <c r="Y23" s="160"/>
      <c r="Z23" s="160"/>
      <c r="AA23" s="185"/>
      <c r="AB23" s="185"/>
      <c r="AC23" s="411"/>
      <c r="AD23" s="160"/>
      <c r="AE23" s="160"/>
      <c r="AF23" s="160"/>
      <c r="AG23" s="160"/>
      <c r="AH23" s="409"/>
      <c r="AI23" s="413"/>
      <c r="AJ23" s="413"/>
      <c r="AK23" s="413"/>
      <c r="AL23" s="414"/>
      <c r="AM23" s="109"/>
    </row>
    <row r="24" spans="1:39" s="105" customFormat="1" x14ac:dyDescent="0.2">
      <c r="A24" s="427"/>
      <c r="B24" s="417"/>
      <c r="C24" s="183" t="s">
        <v>231</v>
      </c>
      <c r="D24" s="160" t="s">
        <v>232</v>
      </c>
      <c r="E24" s="184">
        <v>31</v>
      </c>
      <c r="F24" s="76"/>
      <c r="G24" s="76"/>
      <c r="H24" s="160"/>
      <c r="I24" s="160"/>
      <c r="J24" s="160"/>
      <c r="K24" s="175"/>
      <c r="L24" s="230">
        <v>30</v>
      </c>
      <c r="M24" s="231">
        <v>90</v>
      </c>
      <c r="N24" s="232"/>
      <c r="O24" s="160">
        <v>1</v>
      </c>
      <c r="P24" s="160">
        <v>1</v>
      </c>
      <c r="Q24" s="232">
        <f>L24*O24+M24*P24</f>
        <v>120</v>
      </c>
      <c r="R24" s="418"/>
      <c r="S24" s="409"/>
      <c r="T24" s="188"/>
      <c r="U24" s="422"/>
      <c r="V24" s="176"/>
      <c r="W24" s="176"/>
      <c r="X24" s="176"/>
      <c r="Y24" s="160"/>
      <c r="Z24" s="160"/>
      <c r="AA24" s="185"/>
      <c r="AB24" s="185"/>
      <c r="AC24" s="411"/>
      <c r="AD24" s="160"/>
      <c r="AE24" s="160"/>
      <c r="AF24" s="160"/>
      <c r="AG24" s="160"/>
      <c r="AH24" s="409"/>
      <c r="AI24" s="413"/>
      <c r="AJ24" s="413"/>
      <c r="AK24" s="413"/>
      <c r="AL24" s="414"/>
      <c r="AM24" s="109"/>
    </row>
    <row r="25" spans="1:39" s="177" customFormat="1" ht="15.75" customHeight="1" thickBot="1" x14ac:dyDescent="0.3">
      <c r="A25" s="428"/>
      <c r="B25" s="417"/>
      <c r="C25" s="183" t="s">
        <v>231</v>
      </c>
      <c r="D25" s="160" t="s">
        <v>234</v>
      </c>
      <c r="E25" s="184">
        <v>28</v>
      </c>
      <c r="F25" s="247"/>
      <c r="G25" s="247"/>
      <c r="H25" s="160"/>
      <c r="I25" s="160"/>
      <c r="J25" s="160"/>
      <c r="K25" s="175"/>
      <c r="L25" s="230">
        <v>30</v>
      </c>
      <c r="M25" s="231">
        <v>90</v>
      </c>
      <c r="N25" s="232"/>
      <c r="O25" s="160">
        <v>1</v>
      </c>
      <c r="P25" s="160">
        <v>1</v>
      </c>
      <c r="Q25" s="232">
        <f>L25*O25+M25*P25</f>
        <v>120</v>
      </c>
      <c r="R25" s="418"/>
      <c r="S25" s="409"/>
      <c r="T25" s="188"/>
      <c r="U25" s="422"/>
      <c r="V25" s="248"/>
      <c r="W25" s="248"/>
      <c r="X25" s="176"/>
      <c r="Y25" s="160"/>
      <c r="Z25" s="160"/>
      <c r="AA25" s="185"/>
      <c r="AB25" s="185"/>
      <c r="AC25" s="412"/>
      <c r="AD25" s="160"/>
      <c r="AE25" s="160"/>
      <c r="AF25" s="160"/>
      <c r="AG25" s="160"/>
      <c r="AH25" s="409"/>
      <c r="AI25" s="413"/>
      <c r="AJ25" s="413"/>
      <c r="AK25" s="413"/>
      <c r="AL25" s="414"/>
    </row>
    <row r="26" spans="1:39" s="177" customFormat="1" ht="1.5" customHeight="1" x14ac:dyDescent="0.25">
      <c r="A26" s="415">
        <v>2</v>
      </c>
      <c r="B26" s="417" t="s">
        <v>62</v>
      </c>
      <c r="C26" s="180"/>
      <c r="D26" s="38"/>
      <c r="E26" s="174"/>
      <c r="F26" s="79"/>
      <c r="G26" s="76"/>
      <c r="H26" s="160"/>
      <c r="I26" s="160"/>
      <c r="J26" s="160"/>
      <c r="K26" s="175"/>
      <c r="L26" s="160"/>
      <c r="M26" s="160"/>
      <c r="N26" s="160"/>
      <c r="O26" s="249"/>
      <c r="P26" s="249"/>
      <c r="Q26" s="175"/>
      <c r="R26" s="418">
        <f>SUM(K27:K34)+SUM(Q30:Q34)</f>
        <v>786</v>
      </c>
      <c r="S26" s="409"/>
      <c r="T26" s="175"/>
      <c r="U26" s="422"/>
      <c r="V26" s="176"/>
      <c r="W26" s="176"/>
      <c r="X26" s="176"/>
      <c r="Y26" s="160"/>
      <c r="Z26" s="160"/>
      <c r="AA26" s="409"/>
      <c r="AB26" s="409"/>
      <c r="AC26" s="410">
        <f>SUM(S26:AB34)</f>
        <v>48.20000000000001</v>
      </c>
      <c r="AD26" s="160"/>
      <c r="AE26" s="160"/>
      <c r="AF26" s="160"/>
      <c r="AG26" s="160"/>
      <c r="AH26" s="160"/>
      <c r="AI26" s="413">
        <f>SUM(R26:R34)+AC26</f>
        <v>834.2</v>
      </c>
      <c r="AJ26" s="413">
        <f>14*40</f>
        <v>560</v>
      </c>
      <c r="AK26" s="413">
        <f>AI26-AJ26</f>
        <v>274.20000000000005</v>
      </c>
      <c r="AL26" s="414"/>
    </row>
    <row r="27" spans="1:39" s="177" customFormat="1" ht="15.75" customHeight="1" x14ac:dyDescent="0.25">
      <c r="A27" s="416"/>
      <c r="B27" s="417"/>
      <c r="C27" s="180" t="str">
        <f>'[1]TONG K1'!C20</f>
        <v>Chế tạo băng tải</v>
      </c>
      <c r="D27" s="38" t="s">
        <v>51</v>
      </c>
      <c r="E27" s="174">
        <f>VLOOKUP(D27,'[1]DANH SACH H'!$A$2:$K$27,7,0)</f>
        <v>19</v>
      </c>
      <c r="F27" s="45">
        <v>15</v>
      </c>
      <c r="G27" s="45">
        <v>45</v>
      </c>
      <c r="H27" s="160"/>
      <c r="I27" s="160">
        <f>IF(E27&lt;35,1,IF(E27&gt;=35,1.2,1.3))</f>
        <v>1</v>
      </c>
      <c r="J27" s="160">
        <f>IF(E27&lt;18,1,1)</f>
        <v>1</v>
      </c>
      <c r="K27" s="175">
        <f>(F27*I27+G27*J27)</f>
        <v>60</v>
      </c>
      <c r="L27" s="160"/>
      <c r="M27" s="160"/>
      <c r="N27" s="160"/>
      <c r="O27" s="249"/>
      <c r="P27" s="249"/>
      <c r="Q27" s="175"/>
      <c r="R27" s="421"/>
      <c r="S27" s="409"/>
      <c r="T27" s="175"/>
      <c r="U27" s="422"/>
      <c r="V27" s="176">
        <f>'[1]TONG K1'!P20</f>
        <v>0.5</v>
      </c>
      <c r="W27" s="176">
        <f>'[1]TONG K1'!Q20</f>
        <v>1.2</v>
      </c>
      <c r="X27" s="176">
        <f>'[1]TONG K1'!R20</f>
        <v>3.8000000000000003</v>
      </c>
      <c r="Y27" s="160"/>
      <c r="Z27" s="160"/>
      <c r="AA27" s="409"/>
      <c r="AB27" s="409"/>
      <c r="AC27" s="411"/>
      <c r="AD27" s="160"/>
      <c r="AE27" s="160"/>
      <c r="AF27" s="160"/>
      <c r="AG27" s="160"/>
      <c r="AH27" s="160"/>
      <c r="AI27" s="413"/>
      <c r="AJ27" s="413"/>
      <c r="AK27" s="413"/>
      <c r="AL27" s="414"/>
    </row>
    <row r="28" spans="1:39" s="177" customFormat="1" x14ac:dyDescent="0.25">
      <c r="A28" s="416"/>
      <c r="B28" s="417"/>
      <c r="C28" s="180" t="str">
        <f>'[1]TONG K1'!C21</f>
        <v>Chế tạo thiết bị chứa công nghiệp</v>
      </c>
      <c r="D28" s="38" t="s">
        <v>123</v>
      </c>
      <c r="E28" s="174">
        <f>VLOOKUP(D28,'[1]DANH SACH H'!$A$2:$K$27,7,0)</f>
        <v>2</v>
      </c>
      <c r="F28" s="45">
        <v>30</v>
      </c>
      <c r="G28" s="45">
        <v>60</v>
      </c>
      <c r="H28" s="160"/>
      <c r="I28" s="160">
        <f>IF(E28&lt;35,1,IF(E28&gt;=35,1.2,1.3))</f>
        <v>1</v>
      </c>
      <c r="J28" s="160">
        <f>IF(E28&lt;18,1,1)</f>
        <v>1</v>
      </c>
      <c r="K28" s="175">
        <f>(F28*I28+G28*J28)</f>
        <v>90</v>
      </c>
      <c r="L28" s="160"/>
      <c r="M28" s="160"/>
      <c r="N28" s="160"/>
      <c r="O28" s="249"/>
      <c r="P28" s="249"/>
      <c r="Q28" s="175"/>
      <c r="R28" s="421"/>
      <c r="S28" s="409"/>
      <c r="T28" s="175"/>
      <c r="U28" s="422"/>
      <c r="V28" s="176">
        <f>'[1]TONG K1'!P21</f>
        <v>0.5</v>
      </c>
      <c r="W28" s="176">
        <f>'[1]TONG K1'!Q21</f>
        <v>1.2</v>
      </c>
      <c r="X28" s="176">
        <f>'[1]TONG K1'!R21</f>
        <v>0.4</v>
      </c>
      <c r="Y28" s="160"/>
      <c r="Z28" s="160"/>
      <c r="AA28" s="409"/>
      <c r="AB28" s="409"/>
      <c r="AC28" s="411"/>
      <c r="AD28" s="160"/>
      <c r="AE28" s="160"/>
      <c r="AF28" s="160"/>
      <c r="AG28" s="160"/>
      <c r="AH28" s="160"/>
      <c r="AI28" s="413"/>
      <c r="AJ28" s="413"/>
      <c r="AK28" s="413"/>
      <c r="AL28" s="414"/>
    </row>
    <row r="29" spans="1:39" s="177" customFormat="1" ht="15.75" customHeight="1" x14ac:dyDescent="0.25">
      <c r="A29" s="416"/>
      <c r="B29" s="417"/>
      <c r="C29" s="180" t="str">
        <f>'[1]TONG K1'!C22</f>
        <v>Hàn hồ quang điện</v>
      </c>
      <c r="D29" s="38" t="s">
        <v>74</v>
      </c>
      <c r="E29" s="174">
        <f>VLOOKUP(D29,'[1]DANH SACH H'!$A$2:$K$27,7,0)</f>
        <v>35</v>
      </c>
      <c r="F29" s="77">
        <v>30</v>
      </c>
      <c r="G29" s="77">
        <v>90</v>
      </c>
      <c r="H29" s="160"/>
      <c r="I29" s="160">
        <f>IF(E29&lt;35,1,IF(E29&gt;=35,1.2,1.3))</f>
        <v>1.2</v>
      </c>
      <c r="J29" s="160">
        <f>IF(E29&lt;18,1,1)</f>
        <v>1</v>
      </c>
      <c r="K29" s="175">
        <f>(F29*I29+G29*J29)</f>
        <v>126</v>
      </c>
      <c r="L29" s="160"/>
      <c r="M29" s="160"/>
      <c r="N29" s="160"/>
      <c r="O29" s="249"/>
      <c r="P29" s="249"/>
      <c r="Q29" s="175"/>
      <c r="R29" s="421"/>
      <c r="S29" s="409"/>
      <c r="T29" s="175"/>
      <c r="U29" s="422"/>
      <c r="V29" s="176">
        <f>'[1]TONG K1'!P22</f>
        <v>0.5</v>
      </c>
      <c r="W29" s="176">
        <f>'[1]TONG K1'!Q22</f>
        <v>1.2</v>
      </c>
      <c r="X29" s="176">
        <f>'[1]TONG K1'!R22</f>
        <v>7</v>
      </c>
      <c r="Y29" s="160"/>
      <c r="Z29" s="160"/>
      <c r="AA29" s="409"/>
      <c r="AB29" s="409"/>
      <c r="AC29" s="411"/>
      <c r="AD29" s="160"/>
      <c r="AE29" s="160"/>
      <c r="AF29" s="160"/>
      <c r="AG29" s="160"/>
      <c r="AH29" s="160"/>
      <c r="AI29" s="413"/>
      <c r="AJ29" s="413"/>
      <c r="AK29" s="413"/>
      <c r="AL29" s="414"/>
    </row>
    <row r="30" spans="1:39" s="177" customFormat="1" x14ac:dyDescent="0.25">
      <c r="A30" s="416"/>
      <c r="B30" s="417"/>
      <c r="C30" s="180" t="str">
        <f>'[1]TONG K1'!C23</f>
        <v>Hàn khí</v>
      </c>
      <c r="D30" s="38" t="s">
        <v>79</v>
      </c>
      <c r="E30" s="174">
        <v>30</v>
      </c>
      <c r="F30" s="45">
        <v>30</v>
      </c>
      <c r="G30" s="45">
        <v>90</v>
      </c>
      <c r="H30" s="23"/>
      <c r="I30" s="160">
        <f>IF(E30&lt;35,1,IF(E30&gt;=35,1.2,1.3))</f>
        <v>1</v>
      </c>
      <c r="J30" s="160">
        <f>IF(E30&lt;18,1,1)</f>
        <v>1</v>
      </c>
      <c r="K30" s="175">
        <f>(F30*I30+G30*J30)</f>
        <v>120</v>
      </c>
      <c r="L30" s="82"/>
      <c r="M30" s="45"/>
      <c r="N30" s="233"/>
      <c r="O30" s="160"/>
      <c r="P30" s="160"/>
      <c r="Q30" s="175"/>
      <c r="R30" s="421"/>
      <c r="S30" s="409"/>
      <c r="T30" s="175"/>
      <c r="U30" s="422"/>
      <c r="V30" s="176">
        <f>'[1]TONG K1'!P23</f>
        <v>0.5</v>
      </c>
      <c r="W30" s="176">
        <f>'[1]TONG K1'!Q23</f>
        <v>1.2</v>
      </c>
      <c r="X30" s="176">
        <f>'[1]TONG K1'!R23</f>
        <v>5</v>
      </c>
      <c r="Y30" s="160"/>
      <c r="Z30" s="160"/>
      <c r="AA30" s="409"/>
      <c r="AB30" s="409"/>
      <c r="AC30" s="411"/>
      <c r="AD30" s="160"/>
      <c r="AE30" s="160"/>
      <c r="AF30" s="160"/>
      <c r="AG30" s="160"/>
      <c r="AH30" s="160"/>
      <c r="AI30" s="413"/>
      <c r="AJ30" s="413"/>
      <c r="AK30" s="413"/>
      <c r="AL30" s="414"/>
    </row>
    <row r="31" spans="1:39" s="245" customFormat="1" ht="15.75" customHeight="1" x14ac:dyDescent="0.25">
      <c r="A31" s="416"/>
      <c r="B31" s="417"/>
      <c r="C31" s="181" t="str">
        <f>'[1]TONG K2'!C17</f>
        <v>Hàn cắt khí</v>
      </c>
      <c r="D31" s="38" t="s">
        <v>74</v>
      </c>
      <c r="E31" s="184">
        <f>VLOOKUP(D31,'[1]DANH SACH H'!$A$2:$K$27,8,0)</f>
        <v>30</v>
      </c>
      <c r="F31" s="77">
        <v>30</v>
      </c>
      <c r="G31" s="77">
        <v>60</v>
      </c>
      <c r="H31" s="160"/>
      <c r="I31" s="404">
        <f>IF(E31&lt;35,1,IF(E31&gt;=35,1.2,1.3))</f>
        <v>1</v>
      </c>
      <c r="J31" s="404">
        <f>IF(E31&lt;18,1,1)</f>
        <v>1</v>
      </c>
      <c r="K31" s="175">
        <f>J31*G31+I31*F31</f>
        <v>90</v>
      </c>
      <c r="R31" s="421"/>
      <c r="S31" s="409"/>
      <c r="T31" s="250"/>
      <c r="U31" s="422"/>
      <c r="V31" s="176">
        <f>'[1]TONG K2'!P17</f>
        <v>0.5</v>
      </c>
      <c r="W31" s="176">
        <f>'[1]TONG K2'!Q17</f>
        <v>1.2</v>
      </c>
      <c r="X31" s="176">
        <f>'[1]TONG K2'!R17</f>
        <v>6</v>
      </c>
      <c r="Y31" s="249"/>
      <c r="Z31" s="249"/>
      <c r="AA31" s="409"/>
      <c r="AB31" s="409"/>
      <c r="AC31" s="411"/>
      <c r="AD31" s="249"/>
      <c r="AE31" s="249"/>
      <c r="AF31" s="249"/>
      <c r="AG31" s="249"/>
      <c r="AH31" s="249"/>
      <c r="AI31" s="413"/>
      <c r="AJ31" s="413"/>
      <c r="AK31" s="413"/>
      <c r="AL31" s="414"/>
    </row>
    <row r="32" spans="1:39" s="245" customFormat="1" ht="15.75" customHeight="1" x14ac:dyDescent="0.25">
      <c r="A32" s="416"/>
      <c r="B32" s="417"/>
      <c r="C32" s="181" t="str">
        <f>'[1]TONG K2'!C18</f>
        <v>Chế tạo thiết bị thông gió công nghiệp</v>
      </c>
      <c r="D32" s="38" t="s">
        <v>59</v>
      </c>
      <c r="E32" s="184">
        <f>VLOOKUP(D32,'[1]DANH SACH H'!$A$2:$K$27,8,0)</f>
        <v>16</v>
      </c>
      <c r="F32" s="45"/>
      <c r="G32" s="45"/>
      <c r="H32" s="233"/>
      <c r="I32" s="160"/>
      <c r="J32" s="160"/>
      <c r="K32" s="175"/>
      <c r="L32" s="45">
        <v>30</v>
      </c>
      <c r="M32" s="45">
        <v>90</v>
      </c>
      <c r="N32" s="233"/>
      <c r="O32" s="160">
        <f>IF(K32&lt;35,1,IF(K32&gt;=35,1.2,1.3))</f>
        <v>1</v>
      </c>
      <c r="P32" s="160">
        <f>IF(K32&lt;18,1,1)</f>
        <v>1</v>
      </c>
      <c r="Q32" s="175">
        <f>P32*M32+O32*L32</f>
        <v>120</v>
      </c>
      <c r="R32" s="421"/>
      <c r="S32" s="409"/>
      <c r="T32" s="250"/>
      <c r="U32" s="422"/>
      <c r="V32" s="176">
        <f>'[1]TONG K2'!P18</f>
        <v>0.5</v>
      </c>
      <c r="W32" s="176">
        <f>'[1]TONG K2'!Q18</f>
        <v>1.2</v>
      </c>
      <c r="X32" s="176">
        <f>'[1]TONG K2'!R18</f>
        <v>3.2</v>
      </c>
      <c r="Y32" s="249"/>
      <c r="Z32" s="249"/>
      <c r="AA32" s="409"/>
      <c r="AB32" s="409"/>
      <c r="AC32" s="411"/>
      <c r="AD32" s="249"/>
      <c r="AE32" s="249"/>
      <c r="AF32" s="249"/>
      <c r="AG32" s="249"/>
      <c r="AH32" s="249"/>
      <c r="AI32" s="413"/>
      <c r="AJ32" s="413"/>
      <c r="AK32" s="413"/>
      <c r="AL32" s="414"/>
    </row>
    <row r="33" spans="1:39" s="245" customFormat="1" ht="15.75" customHeight="1" x14ac:dyDescent="0.25">
      <c r="A33" s="416"/>
      <c r="B33" s="417"/>
      <c r="C33" s="181" t="str">
        <f>'[1]TONG K2'!C19</f>
        <v>Hàn cắt khí</v>
      </c>
      <c r="D33" s="38" t="s">
        <v>67</v>
      </c>
      <c r="E33" s="184">
        <f>VLOOKUP(D33,'[1]DANH SACH H'!$A$2:$K$27,8,0)</f>
        <v>25</v>
      </c>
      <c r="F33" s="45"/>
      <c r="G33" s="45"/>
      <c r="H33" s="160"/>
      <c r="I33" s="160"/>
      <c r="J33" s="160"/>
      <c r="K33" s="175"/>
      <c r="L33" s="45">
        <v>30</v>
      </c>
      <c r="M33" s="45">
        <v>60</v>
      </c>
      <c r="N33" s="160"/>
      <c r="O33" s="160">
        <f>IF(K33&lt;35,1,IF(K33&gt;=35,1.2,1.3))</f>
        <v>1</v>
      </c>
      <c r="P33" s="160">
        <f>IF(K33&lt;18,1,1)</f>
        <v>1</v>
      </c>
      <c r="Q33" s="175">
        <f>P33*M33+O33*L33</f>
        <v>90</v>
      </c>
      <c r="R33" s="421"/>
      <c r="S33" s="409"/>
      <c r="T33" s="250"/>
      <c r="U33" s="422"/>
      <c r="V33" s="176">
        <f>'[1]TONG K2'!P19</f>
        <v>0.5</v>
      </c>
      <c r="W33" s="176">
        <f>'[1]TONG K2'!Q19</f>
        <v>1.2</v>
      </c>
      <c r="X33" s="176">
        <f>'[1]TONG K2'!R19</f>
        <v>5</v>
      </c>
      <c r="Y33" s="249"/>
      <c r="Z33" s="249"/>
      <c r="AA33" s="409"/>
      <c r="AB33" s="409"/>
      <c r="AC33" s="411"/>
      <c r="AD33" s="249"/>
      <c r="AE33" s="249"/>
      <c r="AF33" s="249"/>
      <c r="AG33" s="249"/>
      <c r="AH33" s="249"/>
      <c r="AI33" s="413"/>
      <c r="AJ33" s="413"/>
      <c r="AK33" s="413"/>
      <c r="AL33" s="414"/>
    </row>
    <row r="34" spans="1:39" s="245" customFormat="1" ht="15.75" customHeight="1" thickBot="1" x14ac:dyDescent="0.3">
      <c r="A34" s="416"/>
      <c r="B34" s="417"/>
      <c r="C34" s="181" t="str">
        <f>'[1]TONG K2'!C20</f>
        <v>Chế tạo phôi hàn</v>
      </c>
      <c r="D34" s="38" t="s">
        <v>79</v>
      </c>
      <c r="E34" s="184">
        <f>VLOOKUP(D34,'[1]DANH SACH H'!$A$2:$K$27,8,0)</f>
        <v>21</v>
      </c>
      <c r="F34" s="82"/>
      <c r="G34" s="45"/>
      <c r="H34" s="19"/>
      <c r="I34" s="160"/>
      <c r="J34" s="160"/>
      <c r="K34" s="175"/>
      <c r="L34" s="82">
        <v>30</v>
      </c>
      <c r="M34" s="45">
        <v>60</v>
      </c>
      <c r="N34" s="19"/>
      <c r="O34" s="160">
        <f>IF(K34&lt;35,1,IF(K34&gt;=35,1.2,1.3))</f>
        <v>1</v>
      </c>
      <c r="P34" s="160">
        <f>IF(K34&lt;18,1,1)</f>
        <v>1</v>
      </c>
      <c r="Q34" s="175">
        <f>P34*M34+O34*L34</f>
        <v>90</v>
      </c>
      <c r="R34" s="421"/>
      <c r="S34" s="409"/>
      <c r="T34" s="250"/>
      <c r="U34" s="422"/>
      <c r="V34" s="176">
        <f>'[1]TONG K2'!P20</f>
        <v>0.5</v>
      </c>
      <c r="W34" s="176">
        <f>'[1]TONG K2'!Q20</f>
        <v>1.2</v>
      </c>
      <c r="X34" s="176">
        <f>'[1]TONG K2'!R20</f>
        <v>4.2</v>
      </c>
      <c r="Y34" s="249"/>
      <c r="Z34" s="249"/>
      <c r="AA34" s="409"/>
      <c r="AB34" s="409"/>
      <c r="AC34" s="411"/>
      <c r="AD34" s="249"/>
      <c r="AE34" s="249"/>
      <c r="AF34" s="249"/>
      <c r="AG34" s="249"/>
      <c r="AH34" s="249"/>
      <c r="AI34" s="413"/>
      <c r="AJ34" s="413"/>
      <c r="AK34" s="413"/>
      <c r="AL34" s="414"/>
    </row>
    <row r="35" spans="1:39" s="107" customFormat="1" ht="3" customHeight="1" x14ac:dyDescent="0.2">
      <c r="A35" s="415">
        <v>3</v>
      </c>
      <c r="B35" s="417" t="s">
        <v>56</v>
      </c>
      <c r="C35" s="251"/>
      <c r="D35" s="38"/>
      <c r="E35" s="174"/>
      <c r="F35" s="77"/>
      <c r="G35" s="19"/>
      <c r="H35" s="19"/>
      <c r="I35" s="160"/>
      <c r="J35" s="160"/>
      <c r="K35" s="175"/>
      <c r="L35" s="160"/>
      <c r="M35" s="160"/>
      <c r="N35" s="160"/>
      <c r="O35" s="160"/>
      <c r="P35" s="160"/>
      <c r="Q35" s="175"/>
      <c r="R35" s="418">
        <f>SUM(K36:K49)+SUM(Q36:Q49)</f>
        <v>690</v>
      </c>
      <c r="S35" s="409">
        <f>ROUND(32*0.3*14,0)</f>
        <v>134</v>
      </c>
      <c r="T35" s="175"/>
      <c r="U35" s="422"/>
      <c r="V35" s="176"/>
      <c r="W35" s="176"/>
      <c r="X35" s="176"/>
      <c r="Y35" s="160"/>
      <c r="Z35" s="160"/>
      <c r="AA35" s="409"/>
      <c r="AB35" s="409"/>
      <c r="AC35" s="410">
        <f>SUM(S35:Z49)</f>
        <v>272.39999999999998</v>
      </c>
      <c r="AD35" s="160"/>
      <c r="AE35" s="160"/>
      <c r="AF35" s="160"/>
      <c r="AG35" s="160"/>
      <c r="AH35" s="160"/>
      <c r="AI35" s="423">
        <f>R35+AC35</f>
        <v>962.4</v>
      </c>
      <c r="AJ35" s="413">
        <f>14*40</f>
        <v>560</v>
      </c>
      <c r="AK35" s="413">
        <f>AI35-AJ35</f>
        <v>402.4</v>
      </c>
      <c r="AL35" s="414"/>
      <c r="AM35" s="177"/>
    </row>
    <row r="36" spans="1:39" s="107" customFormat="1" x14ac:dyDescent="0.2">
      <c r="A36" s="416"/>
      <c r="B36" s="417"/>
      <c r="C36" s="187" t="str">
        <f>'[1]TONG K1'!C24</f>
        <v>Kỹ thuật nguội</v>
      </c>
      <c r="D36" s="38" t="s">
        <v>51</v>
      </c>
      <c r="E36" s="174">
        <f>VLOOKUP(D36,'[1]DANH SACH H'!$A$2:$K$27,7,0)</f>
        <v>19</v>
      </c>
      <c r="F36" s="77">
        <v>15</v>
      </c>
      <c r="G36" s="19">
        <v>45</v>
      </c>
      <c r="H36" s="51"/>
      <c r="I36" s="160">
        <f t="shared" ref="I36:I43" si="3">IF(E36&lt;35,1,IF(E36&gt;=35,1.2,1.3))</f>
        <v>1</v>
      </c>
      <c r="J36" s="160">
        <f t="shared" ref="J36:J43" si="4">IF(E36&lt;18,1,1)</f>
        <v>1</v>
      </c>
      <c r="K36" s="175">
        <f t="shared" ref="K36:K43" si="5">(F36*I36+G36*J36)</f>
        <v>60</v>
      </c>
      <c r="L36" s="23"/>
      <c r="M36" s="23"/>
      <c r="N36" s="160"/>
      <c r="O36" s="160"/>
      <c r="P36" s="160"/>
      <c r="Q36" s="175"/>
      <c r="R36" s="421"/>
      <c r="S36" s="409"/>
      <c r="T36" s="175"/>
      <c r="U36" s="422"/>
      <c r="V36" s="176"/>
      <c r="W36" s="176"/>
      <c r="X36" s="176">
        <f>0.2*E36</f>
        <v>3.8000000000000003</v>
      </c>
      <c r="Y36" s="160"/>
      <c r="Z36" s="160"/>
      <c r="AA36" s="409"/>
      <c r="AB36" s="409"/>
      <c r="AC36" s="411"/>
      <c r="AD36" s="160"/>
      <c r="AE36" s="160"/>
      <c r="AF36" s="160"/>
      <c r="AG36" s="160"/>
      <c r="AH36" s="160"/>
      <c r="AI36" s="423"/>
      <c r="AJ36" s="413"/>
      <c r="AK36" s="413"/>
      <c r="AL36" s="414"/>
      <c r="AM36" s="177"/>
    </row>
    <row r="37" spans="1:39" s="177" customFormat="1" x14ac:dyDescent="0.2">
      <c r="A37" s="416"/>
      <c r="B37" s="417"/>
      <c r="C37" s="187" t="str">
        <f>'[1]TONG K1'!C25</f>
        <v>Gia công trên máy tiện phay CNC</v>
      </c>
      <c r="D37" s="252" t="str">
        <f>'[1]TONG K1'!D25</f>
        <v>CD-CTTBCK24LT</v>
      </c>
      <c r="E37" s="174">
        <f>VLOOKUP(D37,'[1]DANH SACH H'!$A$2:$K$27,7,0)</f>
        <v>2</v>
      </c>
      <c r="F37" s="76">
        <v>20</v>
      </c>
      <c r="G37" s="76">
        <v>70</v>
      </c>
      <c r="H37" s="51"/>
      <c r="I37" s="160">
        <f t="shared" si="3"/>
        <v>1</v>
      </c>
      <c r="J37" s="160">
        <f t="shared" si="4"/>
        <v>1</v>
      </c>
      <c r="K37" s="175">
        <f t="shared" si="5"/>
        <v>90</v>
      </c>
      <c r="L37" s="23"/>
      <c r="M37" s="23"/>
      <c r="N37" s="160"/>
      <c r="O37" s="160"/>
      <c r="P37" s="160"/>
      <c r="Q37" s="175"/>
      <c r="R37" s="421"/>
      <c r="S37" s="409"/>
      <c r="T37" s="175"/>
      <c r="U37" s="422"/>
      <c r="V37" s="176"/>
      <c r="W37" s="176"/>
      <c r="X37" s="176"/>
      <c r="Y37" s="160"/>
      <c r="Z37" s="160">
        <f>E37*2.5</f>
        <v>5</v>
      </c>
      <c r="AA37" s="409"/>
      <c r="AB37" s="409"/>
      <c r="AC37" s="411"/>
      <c r="AD37" s="160"/>
      <c r="AE37" s="160"/>
      <c r="AF37" s="160"/>
      <c r="AG37" s="160"/>
      <c r="AH37" s="160"/>
      <c r="AI37" s="423"/>
      <c r="AJ37" s="413"/>
      <c r="AK37" s="413"/>
      <c r="AL37" s="414"/>
      <c r="AM37" s="107"/>
    </row>
    <row r="38" spans="1:39" s="177" customFormat="1" x14ac:dyDescent="0.2">
      <c r="A38" s="416"/>
      <c r="B38" s="417"/>
      <c r="C38" s="187" t="str">
        <f>'[1]TONG K1'!C26</f>
        <v>Công nghệ CAD/CAM/CNC</v>
      </c>
      <c r="D38" s="252" t="str">
        <f>'[1]TONG K1'!D26</f>
        <v>CD-CTTBCK24LT</v>
      </c>
      <c r="E38" s="174">
        <f>VLOOKUP(D38,'[1]DANH SACH H'!$A$2:$K$27,7,0)</f>
        <v>2</v>
      </c>
      <c r="F38" s="77">
        <v>60</v>
      </c>
      <c r="G38" s="19">
        <v>60</v>
      </c>
      <c r="H38" s="51"/>
      <c r="I38" s="160">
        <f t="shared" si="3"/>
        <v>1</v>
      </c>
      <c r="J38" s="160">
        <f t="shared" si="4"/>
        <v>1</v>
      </c>
      <c r="K38" s="175">
        <f t="shared" si="5"/>
        <v>120</v>
      </c>
      <c r="L38" s="23"/>
      <c r="M38" s="23"/>
      <c r="N38" s="160"/>
      <c r="O38" s="249"/>
      <c r="P38" s="249"/>
      <c r="Q38" s="175"/>
      <c r="R38" s="421"/>
      <c r="S38" s="409"/>
      <c r="T38" s="175"/>
      <c r="U38" s="422"/>
      <c r="V38" s="176">
        <f>1*0.5</f>
        <v>0.5</v>
      </c>
      <c r="W38" s="176">
        <f>4*0.3</f>
        <v>1.2</v>
      </c>
      <c r="X38" s="176">
        <f>0.2*E38</f>
        <v>0.4</v>
      </c>
      <c r="Y38" s="160"/>
      <c r="Z38" s="160"/>
      <c r="AA38" s="409"/>
      <c r="AB38" s="409"/>
      <c r="AC38" s="411"/>
      <c r="AD38" s="160"/>
      <c r="AE38" s="160"/>
      <c r="AF38" s="160"/>
      <c r="AG38" s="160"/>
      <c r="AH38" s="160"/>
      <c r="AI38" s="423"/>
      <c r="AJ38" s="413"/>
      <c r="AK38" s="413"/>
      <c r="AL38" s="414"/>
      <c r="AM38" s="107"/>
    </row>
    <row r="39" spans="1:39" s="177" customFormat="1" x14ac:dyDescent="0.2">
      <c r="A39" s="416"/>
      <c r="B39" s="417"/>
      <c r="C39" s="187" t="str">
        <f>'[1]TONG K1'!C27</f>
        <v>Vẽ kỹ thuật</v>
      </c>
      <c r="D39" s="252" t="str">
        <f>'[1]TONG K1'!D27</f>
        <v>TC-CTTBCK 24A2</v>
      </c>
      <c r="E39" s="174">
        <f>VLOOKUP(D39,'[1]DANH SACH H'!$A$2:$K$27,7,0)</f>
        <v>35</v>
      </c>
      <c r="F39" s="77">
        <v>45</v>
      </c>
      <c r="G39" s="19">
        <v>15</v>
      </c>
      <c r="H39" s="51"/>
      <c r="I39" s="160">
        <f t="shared" si="3"/>
        <v>1.2</v>
      </c>
      <c r="J39" s="160">
        <f t="shared" si="4"/>
        <v>1</v>
      </c>
      <c r="K39" s="175">
        <f t="shared" si="5"/>
        <v>69</v>
      </c>
      <c r="L39" s="23"/>
      <c r="M39" s="23"/>
      <c r="N39" s="160"/>
      <c r="O39" s="249"/>
      <c r="P39" s="249"/>
      <c r="Q39" s="175"/>
      <c r="R39" s="421"/>
      <c r="S39" s="409"/>
      <c r="T39" s="175"/>
      <c r="U39" s="422"/>
      <c r="V39" s="176">
        <f>1*0.5</f>
        <v>0.5</v>
      </c>
      <c r="W39" s="176">
        <f>4*0.3</f>
        <v>1.2</v>
      </c>
      <c r="X39" s="176">
        <f>0.2*E39</f>
        <v>7</v>
      </c>
      <c r="Y39" s="160"/>
      <c r="Z39" s="160"/>
      <c r="AA39" s="409"/>
      <c r="AB39" s="409"/>
      <c r="AC39" s="411"/>
      <c r="AD39" s="160"/>
      <c r="AE39" s="160"/>
      <c r="AF39" s="160"/>
      <c r="AG39" s="160"/>
      <c r="AH39" s="160"/>
      <c r="AI39" s="423"/>
      <c r="AJ39" s="413"/>
      <c r="AK39" s="413"/>
      <c r="AL39" s="414"/>
      <c r="AM39" s="107"/>
    </row>
    <row r="40" spans="1:39" s="177" customFormat="1" x14ac:dyDescent="0.2">
      <c r="A40" s="416"/>
      <c r="B40" s="417"/>
      <c r="C40" s="187" t="str">
        <f>'[1]TONG K1'!C28</f>
        <v>Dung sai  lắp ghép  và kỹ thuật đo</v>
      </c>
      <c r="D40" s="252" t="str">
        <f>'[1]TONG K1'!D28</f>
        <v>TC-CTTBCK 24A2</v>
      </c>
      <c r="E40" s="174">
        <f>VLOOKUP(D40,'[1]DANH SACH H'!$A$2:$K$27,7,0)</f>
        <v>35</v>
      </c>
      <c r="F40" s="77">
        <v>30</v>
      </c>
      <c r="G40" s="19">
        <v>15</v>
      </c>
      <c r="H40" s="51"/>
      <c r="I40" s="160">
        <f t="shared" si="3"/>
        <v>1.2</v>
      </c>
      <c r="J40" s="160">
        <f t="shared" si="4"/>
        <v>1</v>
      </c>
      <c r="K40" s="175">
        <f t="shared" si="5"/>
        <v>51</v>
      </c>
      <c r="L40" s="23"/>
      <c r="M40" s="23"/>
      <c r="N40" s="160"/>
      <c r="O40" s="249"/>
      <c r="P40" s="249"/>
      <c r="Q40" s="175"/>
      <c r="R40" s="421"/>
      <c r="S40" s="409"/>
      <c r="T40" s="175"/>
      <c r="U40" s="422"/>
      <c r="V40" s="176">
        <f>1*0.5</f>
        <v>0.5</v>
      </c>
      <c r="W40" s="176">
        <f>4*0.3</f>
        <v>1.2</v>
      </c>
      <c r="X40" s="176">
        <f>0.2*E40</f>
        <v>7</v>
      </c>
      <c r="Y40" s="160"/>
      <c r="Z40" s="160"/>
      <c r="AA40" s="409"/>
      <c r="AB40" s="409"/>
      <c r="AC40" s="411"/>
      <c r="AD40" s="160"/>
      <c r="AE40" s="160"/>
      <c r="AF40" s="160"/>
      <c r="AG40" s="160"/>
      <c r="AH40" s="160"/>
      <c r="AI40" s="423"/>
      <c r="AJ40" s="413"/>
      <c r="AK40" s="413"/>
      <c r="AL40" s="414"/>
      <c r="AM40" s="107"/>
    </row>
    <row r="41" spans="1:39" s="177" customFormat="1" x14ac:dyDescent="0.2">
      <c r="A41" s="416"/>
      <c r="B41" s="417"/>
      <c r="C41" s="187" t="str">
        <f>'[1]TONG K1'!C29</f>
        <v>Công nghệ</v>
      </c>
      <c r="D41" s="252" t="str">
        <f>'[1]TONG K1'!D29</f>
        <v>10A1</v>
      </c>
      <c r="E41" s="184">
        <v>30</v>
      </c>
      <c r="F41" s="82">
        <v>36</v>
      </c>
      <c r="G41" s="19"/>
      <c r="H41" s="51"/>
      <c r="I41" s="160">
        <f t="shared" si="3"/>
        <v>1</v>
      </c>
      <c r="J41" s="160">
        <f t="shared" si="4"/>
        <v>1</v>
      </c>
      <c r="K41" s="175">
        <f t="shared" si="5"/>
        <v>36</v>
      </c>
      <c r="L41" s="23"/>
      <c r="M41" s="23"/>
      <c r="N41" s="160"/>
      <c r="O41" s="249"/>
      <c r="P41" s="249"/>
      <c r="Q41" s="175"/>
      <c r="R41" s="421"/>
      <c r="S41" s="409"/>
      <c r="T41" s="175"/>
      <c r="U41" s="422"/>
      <c r="V41" s="176"/>
      <c r="W41" s="176"/>
      <c r="X41" s="176">
        <f>0.1*E41</f>
        <v>3</v>
      </c>
      <c r="Y41" s="160"/>
      <c r="Z41" s="160"/>
      <c r="AA41" s="409"/>
      <c r="AB41" s="409"/>
      <c r="AC41" s="411"/>
      <c r="AD41" s="160"/>
      <c r="AE41" s="160"/>
      <c r="AF41" s="160"/>
      <c r="AG41" s="160"/>
      <c r="AH41" s="160"/>
      <c r="AI41" s="423"/>
      <c r="AJ41" s="413"/>
      <c r="AK41" s="413"/>
      <c r="AL41" s="414"/>
      <c r="AM41" s="107"/>
    </row>
    <row r="42" spans="1:39" s="177" customFormat="1" x14ac:dyDescent="0.2">
      <c r="A42" s="416"/>
      <c r="B42" s="417"/>
      <c r="C42" s="187" t="str">
        <f>'[1]TONG K1'!C30</f>
        <v>Công nghệ</v>
      </c>
      <c r="D42" s="252" t="str">
        <f>'[1]TONG K1'!D30</f>
        <v>10A2</v>
      </c>
      <c r="E42" s="184">
        <v>30</v>
      </c>
      <c r="F42" s="82">
        <v>36</v>
      </c>
      <c r="G42" s="19"/>
      <c r="H42" s="51"/>
      <c r="I42" s="160">
        <f t="shared" si="3"/>
        <v>1</v>
      </c>
      <c r="J42" s="160">
        <f t="shared" si="4"/>
        <v>1</v>
      </c>
      <c r="K42" s="175">
        <f t="shared" si="5"/>
        <v>36</v>
      </c>
      <c r="L42" s="23"/>
      <c r="M42" s="23"/>
      <c r="N42" s="160"/>
      <c r="O42" s="249"/>
      <c r="P42" s="249"/>
      <c r="Q42" s="175"/>
      <c r="R42" s="421"/>
      <c r="S42" s="409"/>
      <c r="T42" s="175"/>
      <c r="U42" s="422"/>
      <c r="V42" s="176"/>
      <c r="W42" s="176"/>
      <c r="X42" s="176">
        <f>0.1*E42</f>
        <v>3</v>
      </c>
      <c r="Y42" s="160"/>
      <c r="Z42" s="160"/>
      <c r="AA42" s="409"/>
      <c r="AB42" s="409"/>
      <c r="AC42" s="411"/>
      <c r="AD42" s="160"/>
      <c r="AE42" s="160"/>
      <c r="AF42" s="160"/>
      <c r="AG42" s="160"/>
      <c r="AH42" s="160"/>
      <c r="AI42" s="423"/>
      <c r="AJ42" s="413"/>
      <c r="AK42" s="413"/>
      <c r="AL42" s="414"/>
      <c r="AM42" s="107"/>
    </row>
    <row r="43" spans="1:39" s="177" customFormat="1" x14ac:dyDescent="0.2">
      <c r="A43" s="416"/>
      <c r="B43" s="417"/>
      <c r="C43" s="187" t="str">
        <f>'[1]TONG K1'!C31</f>
        <v>Công nghệ</v>
      </c>
      <c r="D43" s="252" t="str">
        <f>'[1]TONG K1'!D31</f>
        <v>10A3</v>
      </c>
      <c r="E43" s="184">
        <v>30</v>
      </c>
      <c r="F43" s="82">
        <v>36</v>
      </c>
      <c r="G43" s="19"/>
      <c r="H43" s="51"/>
      <c r="I43" s="160">
        <f t="shared" si="3"/>
        <v>1</v>
      </c>
      <c r="J43" s="160">
        <f t="shared" si="4"/>
        <v>1</v>
      </c>
      <c r="K43" s="175">
        <f t="shared" si="5"/>
        <v>36</v>
      </c>
      <c r="L43" s="23"/>
      <c r="M43" s="23"/>
      <c r="N43" s="160"/>
      <c r="O43" s="249"/>
      <c r="P43" s="249"/>
      <c r="Q43" s="175"/>
      <c r="R43" s="421"/>
      <c r="S43" s="409"/>
      <c r="T43" s="175"/>
      <c r="U43" s="422"/>
      <c r="V43" s="176"/>
      <c r="W43" s="176"/>
      <c r="X43" s="176">
        <f>0.1*E43</f>
        <v>3</v>
      </c>
      <c r="Y43" s="160"/>
      <c r="Z43" s="160"/>
      <c r="AA43" s="409"/>
      <c r="AB43" s="409"/>
      <c r="AC43" s="411"/>
      <c r="AD43" s="160"/>
      <c r="AE43" s="160"/>
      <c r="AF43" s="160"/>
      <c r="AG43" s="160"/>
      <c r="AH43" s="160"/>
      <c r="AI43" s="423"/>
      <c r="AJ43" s="413"/>
      <c r="AK43" s="413"/>
      <c r="AL43" s="414"/>
      <c r="AM43" s="107"/>
    </row>
    <row r="44" spans="1:39" s="177" customFormat="1" x14ac:dyDescent="0.2">
      <c r="A44" s="416"/>
      <c r="B44" s="417"/>
      <c r="C44" s="187" t="str">
        <f>'[1]TONG K1'!C32</f>
        <v>Chủ nhiệm lớp</v>
      </c>
      <c r="D44" s="252" t="str">
        <f>'[1]TONG K1'!D32</f>
        <v>TC-CTTBCK 23A1</v>
      </c>
      <c r="E44" s="184">
        <v>30</v>
      </c>
      <c r="F44" s="77"/>
      <c r="G44" s="19"/>
      <c r="H44" s="51"/>
      <c r="I44" s="160"/>
      <c r="J44" s="160"/>
      <c r="K44" s="175"/>
      <c r="L44" s="23"/>
      <c r="M44" s="23"/>
      <c r="N44" s="160"/>
      <c r="O44" s="249"/>
      <c r="P44" s="249"/>
      <c r="Q44" s="175"/>
      <c r="R44" s="421"/>
      <c r="S44" s="409"/>
      <c r="T44" s="175">
        <f>'[1]TONG K1'!N32</f>
        <v>38</v>
      </c>
      <c r="U44" s="422"/>
      <c r="V44" s="176"/>
      <c r="W44" s="176"/>
      <c r="X44" s="176">
        <f>0.1*E44</f>
        <v>3</v>
      </c>
      <c r="Y44" s="160"/>
      <c r="Z44" s="160"/>
      <c r="AA44" s="409"/>
      <c r="AB44" s="409"/>
      <c r="AC44" s="411"/>
      <c r="AD44" s="160"/>
      <c r="AE44" s="160"/>
      <c r="AF44" s="160"/>
      <c r="AG44" s="160"/>
      <c r="AH44" s="160"/>
      <c r="AI44" s="423"/>
      <c r="AJ44" s="413"/>
      <c r="AK44" s="413"/>
      <c r="AL44" s="414"/>
      <c r="AM44" s="107"/>
    </row>
    <row r="45" spans="1:39" s="177" customFormat="1" x14ac:dyDescent="0.2">
      <c r="A45" s="416"/>
      <c r="B45" s="417"/>
      <c r="C45" s="183" t="str">
        <f>'[1]TONG K2'!C22</f>
        <v xml:space="preserve">Gia công tiện </v>
      </c>
      <c r="D45" s="253" t="str">
        <f>'[1]TONG K2'!D22</f>
        <v>TC-CTTBCK 24A2</v>
      </c>
      <c r="E45" s="253">
        <f>'[1]TONG K2'!E22</f>
        <v>30</v>
      </c>
      <c r="F45" s="23"/>
      <c r="G45" s="23"/>
      <c r="H45" s="159"/>
      <c r="I45" s="160"/>
      <c r="J45" s="160"/>
      <c r="K45" s="175"/>
      <c r="L45" s="247">
        <f>'[1]TONG K2'!F22</f>
        <v>15</v>
      </c>
      <c r="M45" s="247">
        <f>'[1]TONG K2'!G22</f>
        <v>75</v>
      </c>
      <c r="N45" s="159"/>
      <c r="O45" s="160">
        <f>IF(K45&lt;35,1,IF(K45&gt;=35,1.2,1.3))</f>
        <v>1</v>
      </c>
      <c r="P45" s="160">
        <f>IF(K45&lt;18,1,1)</f>
        <v>1</v>
      </c>
      <c r="Q45" s="175">
        <f>P45*M45+O45*L45</f>
        <v>90</v>
      </c>
      <c r="R45" s="421"/>
      <c r="S45" s="409"/>
      <c r="T45" s="175"/>
      <c r="U45" s="422"/>
      <c r="V45" s="176">
        <f>'[1]TONG K2'!P22</f>
        <v>0.5</v>
      </c>
      <c r="W45" s="176">
        <f>'[1]TONG K2'!Q22</f>
        <v>1.2</v>
      </c>
      <c r="X45" s="176">
        <f>'[1]TONG K2'!R22</f>
        <v>6</v>
      </c>
      <c r="Y45" s="160"/>
      <c r="Z45" s="160"/>
      <c r="AA45" s="409"/>
      <c r="AB45" s="409"/>
      <c r="AC45" s="411"/>
      <c r="AD45" s="160"/>
      <c r="AE45" s="160"/>
      <c r="AF45" s="160"/>
      <c r="AG45" s="160"/>
      <c r="AH45" s="160"/>
      <c r="AI45" s="423"/>
      <c r="AJ45" s="413"/>
      <c r="AK45" s="413"/>
      <c r="AL45" s="414"/>
      <c r="AM45" s="107"/>
    </row>
    <row r="46" spans="1:39" s="177" customFormat="1" x14ac:dyDescent="0.2">
      <c r="A46" s="416"/>
      <c r="B46" s="417"/>
      <c r="C46" s="183" t="str">
        <f>'[1]TONG K2'!C23</f>
        <v>Công nghệ</v>
      </c>
      <c r="D46" s="253" t="str">
        <f>'[1]TONG K2'!D23</f>
        <v>10A1</v>
      </c>
      <c r="E46" s="253">
        <f>'[1]TONG K2'!E23</f>
        <v>30</v>
      </c>
      <c r="F46" s="23"/>
      <c r="G46" s="23"/>
      <c r="H46" s="159"/>
      <c r="I46" s="160"/>
      <c r="J46" s="160"/>
      <c r="K46" s="175"/>
      <c r="L46" s="254">
        <f>'[1]TONG K2'!K23</f>
        <v>34</v>
      </c>
      <c r="M46" s="254"/>
      <c r="N46" s="254"/>
      <c r="O46" s="254">
        <f>'[1]TONG K2'!I22</f>
        <v>1</v>
      </c>
      <c r="P46" s="254">
        <f>'[1]TONG K2'!J22</f>
        <v>1</v>
      </c>
      <c r="Q46" s="175">
        <f>P46*M46+O46*L46</f>
        <v>34</v>
      </c>
      <c r="R46" s="421"/>
      <c r="S46" s="409"/>
      <c r="T46" s="175"/>
      <c r="U46" s="422"/>
      <c r="V46" s="176">
        <f>'[1]TONG K2'!P23</f>
        <v>1.5</v>
      </c>
      <c r="W46" s="176">
        <f>'[1]TONG K2'!Q23</f>
        <v>0.3</v>
      </c>
      <c r="X46" s="176">
        <f>'[1]TONG K2'!R23</f>
        <v>3</v>
      </c>
      <c r="Y46" s="160"/>
      <c r="Z46" s="160"/>
      <c r="AA46" s="409"/>
      <c r="AB46" s="409"/>
      <c r="AC46" s="411"/>
      <c r="AD46" s="160"/>
      <c r="AE46" s="160"/>
      <c r="AF46" s="160"/>
      <c r="AG46" s="160"/>
      <c r="AH46" s="160"/>
      <c r="AI46" s="423"/>
      <c r="AJ46" s="413"/>
      <c r="AK46" s="413"/>
      <c r="AL46" s="414"/>
      <c r="AM46" s="107"/>
    </row>
    <row r="47" spans="1:39" s="177" customFormat="1" x14ac:dyDescent="0.2">
      <c r="A47" s="416"/>
      <c r="B47" s="417"/>
      <c r="C47" s="183" t="str">
        <f>'[1]TONG K2'!C24</f>
        <v>Công nghệ</v>
      </c>
      <c r="D47" s="253" t="str">
        <f>'[1]TONG K2'!D24</f>
        <v>10A2</v>
      </c>
      <c r="E47" s="253">
        <f>'[1]TONG K2'!E24</f>
        <v>30</v>
      </c>
      <c r="F47" s="77"/>
      <c r="G47" s="19"/>
      <c r="H47" s="51"/>
      <c r="I47" s="160"/>
      <c r="J47" s="160"/>
      <c r="K47" s="175"/>
      <c r="L47" s="254">
        <f>'[1]TONG K2'!K24</f>
        <v>34</v>
      </c>
      <c r="M47" s="247"/>
      <c r="N47" s="159"/>
      <c r="O47" s="254">
        <f>'[1]TONG K2'!I23</f>
        <v>1</v>
      </c>
      <c r="P47" s="254">
        <f>'[1]TONG K2'!J23</f>
        <v>1</v>
      </c>
      <c r="Q47" s="175">
        <f>(L47*O47+M47*P47)</f>
        <v>34</v>
      </c>
      <c r="R47" s="421"/>
      <c r="S47" s="409"/>
      <c r="T47" s="175"/>
      <c r="U47" s="422"/>
      <c r="V47" s="176">
        <f>'[1]TONG K2'!P24</f>
        <v>1.5</v>
      </c>
      <c r="W47" s="176">
        <f>'[1]TONG K2'!Q24</f>
        <v>0.3</v>
      </c>
      <c r="X47" s="176">
        <f>'[1]TONG K2'!R24</f>
        <v>3</v>
      </c>
      <c r="Y47" s="160"/>
      <c r="Z47" s="160"/>
      <c r="AA47" s="409"/>
      <c r="AB47" s="409"/>
      <c r="AC47" s="411"/>
      <c r="AD47" s="160"/>
      <c r="AE47" s="160"/>
      <c r="AF47" s="160"/>
      <c r="AG47" s="160"/>
      <c r="AH47" s="160"/>
      <c r="AI47" s="423"/>
      <c r="AJ47" s="413"/>
      <c r="AK47" s="413"/>
      <c r="AL47" s="414"/>
      <c r="AM47" s="107"/>
    </row>
    <row r="48" spans="1:39" s="177" customFormat="1" x14ac:dyDescent="0.2">
      <c r="A48" s="416"/>
      <c r="B48" s="417"/>
      <c r="C48" s="183" t="str">
        <f>'[1]TONG K2'!C25</f>
        <v>Công nghệ</v>
      </c>
      <c r="D48" s="253" t="str">
        <f>'[1]TONG K2'!D25</f>
        <v>10A3</v>
      </c>
      <c r="E48" s="253">
        <f>'[1]TONG K2'!E25</f>
        <v>30</v>
      </c>
      <c r="F48" s="77"/>
      <c r="G48" s="19"/>
      <c r="H48" s="51"/>
      <c r="I48" s="160"/>
      <c r="J48" s="160"/>
      <c r="K48" s="175"/>
      <c r="L48" s="254">
        <f>'[1]TONG K2'!K25</f>
        <v>34</v>
      </c>
      <c r="M48" s="247"/>
      <c r="N48" s="159"/>
      <c r="O48" s="254">
        <f>'[1]TONG K2'!I24</f>
        <v>1</v>
      </c>
      <c r="P48" s="254">
        <f>'[1]TONG K2'!J24</f>
        <v>1</v>
      </c>
      <c r="Q48" s="175">
        <f>(L48*O48+M48*P48)</f>
        <v>34</v>
      </c>
      <c r="R48" s="421"/>
      <c r="S48" s="409"/>
      <c r="T48" s="175"/>
      <c r="U48" s="422"/>
      <c r="V48" s="176">
        <f>'[1]TONG K2'!P25</f>
        <v>1.5</v>
      </c>
      <c r="W48" s="176">
        <f>'[1]TONG K2'!Q25</f>
        <v>0.3</v>
      </c>
      <c r="X48" s="176">
        <f>'[1]TONG K2'!R25</f>
        <v>3</v>
      </c>
      <c r="Y48" s="160"/>
      <c r="Z48" s="160"/>
      <c r="AA48" s="409"/>
      <c r="AB48" s="409"/>
      <c r="AC48" s="411"/>
      <c r="AD48" s="160"/>
      <c r="AE48" s="160"/>
      <c r="AF48" s="160"/>
      <c r="AG48" s="160"/>
      <c r="AH48" s="160"/>
      <c r="AI48" s="423"/>
      <c r="AJ48" s="413"/>
      <c r="AK48" s="413"/>
      <c r="AL48" s="414"/>
      <c r="AM48" s="107"/>
    </row>
    <row r="49" spans="1:39" s="177" customFormat="1" ht="13.5" thickBot="1" x14ac:dyDescent="0.25">
      <c r="A49" s="416"/>
      <c r="B49" s="417"/>
      <c r="C49" s="183" t="str">
        <f>'[1]TONG K2'!C26</f>
        <v>Chủ nhiệm Lớp</v>
      </c>
      <c r="D49" s="253" t="str">
        <f>'[1]TONG K2'!D26</f>
        <v>TC-CTTBCK 23A1</v>
      </c>
      <c r="E49" s="253">
        <f>'[1]TONG K2'!E26</f>
        <v>15</v>
      </c>
      <c r="F49" s="77"/>
      <c r="G49" s="19"/>
      <c r="H49" s="51"/>
      <c r="I49" s="160"/>
      <c r="J49" s="160"/>
      <c r="K49" s="175"/>
      <c r="L49" s="247"/>
      <c r="M49" s="247"/>
      <c r="N49" s="159"/>
      <c r="O49" s="160"/>
      <c r="P49" s="160"/>
      <c r="Q49" s="175"/>
      <c r="R49" s="421"/>
      <c r="S49" s="409"/>
      <c r="T49" s="175">
        <f>'[1]TONG K2'!N26</f>
        <v>38</v>
      </c>
      <c r="U49" s="422"/>
      <c r="V49" s="176"/>
      <c r="W49" s="176"/>
      <c r="X49" s="176"/>
      <c r="Y49" s="160"/>
      <c r="Z49" s="160"/>
      <c r="AA49" s="409"/>
      <c r="AB49" s="409"/>
      <c r="AC49" s="411"/>
      <c r="AD49" s="160"/>
      <c r="AE49" s="160"/>
      <c r="AF49" s="160"/>
      <c r="AG49" s="160"/>
      <c r="AH49" s="160"/>
      <c r="AI49" s="423"/>
      <c r="AJ49" s="413"/>
      <c r="AK49" s="413"/>
      <c r="AL49" s="414"/>
      <c r="AM49" s="107"/>
    </row>
    <row r="50" spans="1:39" s="107" customFormat="1" ht="14.25" customHeight="1" x14ac:dyDescent="0.2">
      <c r="A50" s="415">
        <v>4</v>
      </c>
      <c r="B50" s="417" t="s">
        <v>54</v>
      </c>
      <c r="C50" s="194" t="str">
        <f>'[1]TONG K1'!C33</f>
        <v>Gia công tiện ren</v>
      </c>
      <c r="D50" s="255" t="str">
        <f>'[1]TONG K1'!D33</f>
        <v>TC-CTTBCK 23A1</v>
      </c>
      <c r="E50" s="255">
        <f>'[1]TONG K1'!E33</f>
        <v>19</v>
      </c>
      <c r="F50" s="255">
        <f>'[1]TONG K1'!F33</f>
        <v>15</v>
      </c>
      <c r="G50" s="255">
        <f>'[1]TONG K1'!G33</f>
        <v>75</v>
      </c>
      <c r="H50" s="160"/>
      <c r="I50" s="160">
        <f>'[1]TONG K1'!I33</f>
        <v>1</v>
      </c>
      <c r="J50" s="160">
        <f>'[1]TONG K1'!J33</f>
        <v>1</v>
      </c>
      <c r="K50" s="160">
        <f>'[1]TONG K1'!K33</f>
        <v>90</v>
      </c>
      <c r="L50" s="160"/>
      <c r="M50" s="160"/>
      <c r="N50" s="160"/>
      <c r="O50" s="160"/>
      <c r="P50" s="160"/>
      <c r="Q50" s="175"/>
      <c r="R50" s="418">
        <f>SUM(K50:K61)+SUM(Q50:Q61)</f>
        <v>660</v>
      </c>
      <c r="S50" s="160"/>
      <c r="T50" s="188"/>
      <c r="U50" s="422"/>
      <c r="V50" s="176"/>
      <c r="W50" s="176"/>
      <c r="X50" s="176">
        <f>0.2*E50</f>
        <v>3.8000000000000003</v>
      </c>
      <c r="Y50" s="160"/>
      <c r="Z50" s="160"/>
      <c r="AA50" s="160"/>
      <c r="AB50" s="409"/>
      <c r="AC50" s="410">
        <f>SUM(S50:AB61)</f>
        <v>122.10000000000002</v>
      </c>
      <c r="AD50" s="160"/>
      <c r="AE50" s="160"/>
      <c r="AF50" s="160"/>
      <c r="AG50" s="160"/>
      <c r="AH50" s="160"/>
      <c r="AI50" s="413">
        <f>SUM(R50:R53)+AC50</f>
        <v>782.1</v>
      </c>
      <c r="AJ50" s="413">
        <f>14*40</f>
        <v>560</v>
      </c>
      <c r="AK50" s="413">
        <f>AI50-AJ50</f>
        <v>222.10000000000002</v>
      </c>
      <c r="AL50" s="414"/>
      <c r="AM50" s="177"/>
    </row>
    <row r="51" spans="1:39" s="109" customFormat="1" x14ac:dyDescent="0.2">
      <c r="A51" s="416"/>
      <c r="B51" s="417"/>
      <c r="C51" s="194" t="s">
        <v>210</v>
      </c>
      <c r="D51" s="255" t="str">
        <f>'[1]TONG K1'!D34</f>
        <v>TC-CTTBCK 24A1</v>
      </c>
      <c r="E51" s="255">
        <f>'[1]TONG K1'!E34</f>
        <v>30</v>
      </c>
      <c r="F51" s="255">
        <v>15</v>
      </c>
      <c r="G51" s="255">
        <v>15</v>
      </c>
      <c r="H51" s="160"/>
      <c r="I51" s="160">
        <f>'[1]TONG K1'!I34</f>
        <v>1</v>
      </c>
      <c r="J51" s="160">
        <f>'[1]TONG K1'!J34</f>
        <v>1</v>
      </c>
      <c r="K51" s="406">
        <f t="shared" ref="K51" si="6">(F51*I51+G51*J51)</f>
        <v>30</v>
      </c>
      <c r="L51" s="160"/>
      <c r="M51" s="160"/>
      <c r="N51" s="160"/>
      <c r="O51" s="160"/>
      <c r="P51" s="160"/>
      <c r="Q51" s="175"/>
      <c r="R51" s="421"/>
      <c r="S51" s="160"/>
      <c r="T51" s="188"/>
      <c r="U51" s="422"/>
      <c r="V51" s="176">
        <f>1*0.5</f>
        <v>0.5</v>
      </c>
      <c r="W51" s="176">
        <f>4*0.3</f>
        <v>1.2</v>
      </c>
      <c r="X51" s="176">
        <f>0.2*E51</f>
        <v>6</v>
      </c>
      <c r="Y51" s="160"/>
      <c r="Z51" s="160"/>
      <c r="AA51" s="160"/>
      <c r="AB51" s="409"/>
      <c r="AC51" s="411"/>
      <c r="AD51" s="160"/>
      <c r="AE51" s="160"/>
      <c r="AF51" s="160"/>
      <c r="AG51" s="160"/>
      <c r="AH51" s="160"/>
      <c r="AI51" s="413"/>
      <c r="AJ51" s="413"/>
      <c r="AK51" s="413"/>
      <c r="AL51" s="414"/>
    </row>
    <row r="52" spans="1:39" s="109" customFormat="1" x14ac:dyDescent="0.2">
      <c r="A52" s="416"/>
      <c r="B52" s="417"/>
      <c r="C52" s="194" t="str">
        <f>'[1]TONG K1'!C35</f>
        <v>Dung sai  lắp ghép  và kỹ thuật đo</v>
      </c>
      <c r="D52" s="255" t="str">
        <f>'[1]TONG K1'!D35</f>
        <v>TC-CTTBCK 24A1</v>
      </c>
      <c r="E52" s="255">
        <f>'[1]TONG K1'!E35</f>
        <v>30</v>
      </c>
      <c r="F52" s="255">
        <f>'[1]TONG K1'!F35</f>
        <v>30</v>
      </c>
      <c r="G52" s="255">
        <f>'[1]TONG K1'!G35</f>
        <v>15</v>
      </c>
      <c r="H52" s="160"/>
      <c r="I52" s="160">
        <f>'[1]TONG K1'!I35</f>
        <v>1</v>
      </c>
      <c r="J52" s="160">
        <f>'[1]TONG K1'!J35</f>
        <v>1</v>
      </c>
      <c r="K52" s="160">
        <f>'[1]TONG K1'!K35</f>
        <v>45</v>
      </c>
      <c r="L52" s="160"/>
      <c r="M52" s="160"/>
      <c r="N52" s="160"/>
      <c r="O52" s="160"/>
      <c r="P52" s="160"/>
      <c r="Q52" s="175"/>
      <c r="R52" s="421"/>
      <c r="S52" s="160"/>
      <c r="T52" s="188"/>
      <c r="U52" s="422"/>
      <c r="V52" s="176">
        <f>1*0.5</f>
        <v>0.5</v>
      </c>
      <c r="W52" s="176">
        <f>4*0.3</f>
        <v>1.2</v>
      </c>
      <c r="X52" s="176">
        <f>0.2*E52</f>
        <v>6</v>
      </c>
      <c r="Y52" s="160"/>
      <c r="Z52" s="160"/>
      <c r="AA52" s="160"/>
      <c r="AB52" s="409"/>
      <c r="AC52" s="411"/>
      <c r="AD52" s="160"/>
      <c r="AE52" s="160"/>
      <c r="AF52" s="160"/>
      <c r="AG52" s="160"/>
      <c r="AH52" s="160"/>
      <c r="AI52" s="413"/>
      <c r="AJ52" s="413"/>
      <c r="AK52" s="413"/>
      <c r="AL52" s="414"/>
    </row>
    <row r="53" spans="1:39" s="109" customFormat="1" x14ac:dyDescent="0.2">
      <c r="A53" s="416"/>
      <c r="B53" s="417"/>
      <c r="C53" s="194" t="str">
        <f>'[1]TONG K1'!C36</f>
        <v>Kỹ thuật nguội</v>
      </c>
      <c r="D53" s="255" t="str">
        <f>'[1]TONG K1'!D36</f>
        <v>TC-CTTBCK 24A1</v>
      </c>
      <c r="E53" s="255">
        <f>'[1]TONG K1'!E36</f>
        <v>30</v>
      </c>
      <c r="F53" s="255">
        <f>'[1]TONG K1'!F36</f>
        <v>15</v>
      </c>
      <c r="G53" s="255">
        <f>'[1]TONG K1'!G36</f>
        <v>45</v>
      </c>
      <c r="H53" s="160"/>
      <c r="I53" s="160">
        <f>'[1]TONG K1'!I36</f>
        <v>1</v>
      </c>
      <c r="J53" s="160">
        <f>'[1]TONG K1'!J36</f>
        <v>1</v>
      </c>
      <c r="K53" s="160">
        <f>'[1]TONG K1'!K36</f>
        <v>60</v>
      </c>
      <c r="L53" s="160"/>
      <c r="M53" s="160"/>
      <c r="N53" s="160"/>
      <c r="O53" s="160"/>
      <c r="P53" s="160"/>
      <c r="Q53" s="175"/>
      <c r="R53" s="421"/>
      <c r="S53" s="160"/>
      <c r="T53" s="188"/>
      <c r="U53" s="422"/>
      <c r="V53" s="176">
        <f>1*0.5</f>
        <v>0.5</v>
      </c>
      <c r="W53" s="176">
        <f>4*0.3</f>
        <v>1.2</v>
      </c>
      <c r="X53" s="176">
        <f>0.2*E53</f>
        <v>6</v>
      </c>
      <c r="Y53" s="160"/>
      <c r="Z53" s="160"/>
      <c r="AA53" s="160"/>
      <c r="AB53" s="409"/>
      <c r="AC53" s="411"/>
      <c r="AD53" s="160"/>
      <c r="AE53" s="160"/>
      <c r="AF53" s="160"/>
      <c r="AG53" s="160"/>
      <c r="AH53" s="160"/>
      <c r="AI53" s="413"/>
      <c r="AJ53" s="413"/>
      <c r="AK53" s="413"/>
      <c r="AL53" s="414"/>
    </row>
    <row r="54" spans="1:39" s="109" customFormat="1" x14ac:dyDescent="0.2">
      <c r="A54" s="416"/>
      <c r="B54" s="417"/>
      <c r="C54" s="194" t="s">
        <v>110</v>
      </c>
      <c r="D54" s="255" t="s">
        <v>360</v>
      </c>
      <c r="E54" s="255">
        <v>30</v>
      </c>
      <c r="F54" s="255"/>
      <c r="G54" s="255">
        <v>45</v>
      </c>
      <c r="H54" s="404"/>
      <c r="I54" s="404">
        <f>'[1]TONG K1'!I37</f>
        <v>1</v>
      </c>
      <c r="J54" s="404">
        <f>'[1]TONG K1'!J37</f>
        <v>1</v>
      </c>
      <c r="K54" s="406">
        <f t="shared" ref="K54" si="7">(F54*I54+G54*J54)</f>
        <v>45</v>
      </c>
      <c r="L54" s="404"/>
      <c r="M54" s="404"/>
      <c r="N54" s="404"/>
      <c r="O54" s="404"/>
      <c r="P54" s="404"/>
      <c r="Q54" s="406"/>
      <c r="R54" s="421"/>
      <c r="S54" s="404"/>
      <c r="T54" s="188"/>
      <c r="U54" s="422"/>
      <c r="V54" s="405"/>
      <c r="W54" s="405"/>
      <c r="X54" s="405"/>
      <c r="Y54" s="404"/>
      <c r="Z54" s="404"/>
      <c r="AA54" s="404"/>
      <c r="AB54" s="409"/>
      <c r="AC54" s="411"/>
      <c r="AD54" s="404"/>
      <c r="AE54" s="404"/>
      <c r="AF54" s="404"/>
      <c r="AG54" s="404"/>
      <c r="AH54" s="404"/>
      <c r="AI54" s="413"/>
      <c r="AJ54" s="413"/>
      <c r="AK54" s="413"/>
      <c r="AL54" s="414"/>
    </row>
    <row r="55" spans="1:39" s="109" customFormat="1" x14ac:dyDescent="0.2">
      <c r="A55" s="416"/>
      <c r="B55" s="417"/>
      <c r="C55" s="194" t="str">
        <f>'[1]TONG K1'!C37</f>
        <v>Hàn điện tiếp xúc</v>
      </c>
      <c r="D55" s="255" t="str">
        <f>'[1]TONG K1'!D37</f>
        <v>TC-CTTBCK 24A1</v>
      </c>
      <c r="E55" s="255">
        <f>'[1]TONG K1'!E37</f>
        <v>30</v>
      </c>
      <c r="F55" s="255">
        <f>'[1]TONG K1'!F37</f>
        <v>15</v>
      </c>
      <c r="G55" s="255">
        <f>'[1]TONG K1'!G37</f>
        <v>45</v>
      </c>
      <c r="H55" s="160"/>
      <c r="I55" s="160">
        <f>'[1]TONG K1'!I37</f>
        <v>1</v>
      </c>
      <c r="J55" s="160">
        <f>'[1]TONG K1'!J37</f>
        <v>1</v>
      </c>
      <c r="K55" s="160">
        <f>'[1]TONG K1'!K37</f>
        <v>60</v>
      </c>
      <c r="L55" s="23"/>
      <c r="M55" s="23"/>
      <c r="N55" s="160"/>
      <c r="O55" s="160"/>
      <c r="P55" s="160"/>
      <c r="Q55" s="175"/>
      <c r="R55" s="421"/>
      <c r="S55" s="160"/>
      <c r="T55" s="188"/>
      <c r="U55" s="422"/>
      <c r="V55" s="176"/>
      <c r="W55" s="176"/>
      <c r="X55" s="176">
        <f>0.1*E55</f>
        <v>3</v>
      </c>
      <c r="Y55" s="160"/>
      <c r="Z55" s="160"/>
      <c r="AA55" s="160"/>
      <c r="AB55" s="409"/>
      <c r="AC55" s="411"/>
      <c r="AD55" s="160"/>
      <c r="AE55" s="160"/>
      <c r="AF55" s="160"/>
      <c r="AG55" s="160"/>
      <c r="AH55" s="160"/>
      <c r="AI55" s="413"/>
      <c r="AJ55" s="413"/>
      <c r="AK55" s="413"/>
      <c r="AL55" s="414"/>
    </row>
    <row r="56" spans="1:39" s="109" customFormat="1" x14ac:dyDescent="0.2">
      <c r="A56" s="416"/>
      <c r="B56" s="417"/>
      <c r="C56" s="180" t="str">
        <f>'[1]TONG K2'!C28</f>
        <v>Thực tập tốt nghiệp 1</v>
      </c>
      <c r="D56" s="256" t="str">
        <f>'[1]TONG K2'!D28</f>
        <v>TC-CTTBCK 23A1</v>
      </c>
      <c r="E56" s="174">
        <f>'[1]TONG K2'!E28</f>
        <v>15</v>
      </c>
      <c r="F56" s="174"/>
      <c r="G56" s="39"/>
      <c r="H56" s="174"/>
      <c r="I56" s="174"/>
      <c r="J56" s="174"/>
      <c r="K56" s="174"/>
      <c r="L56" s="79"/>
      <c r="M56" s="257">
        <f>'[1]TONG K2'!G28</f>
        <v>170</v>
      </c>
      <c r="N56" s="160"/>
      <c r="O56" s="160"/>
      <c r="P56" s="160"/>
      <c r="Q56" s="175"/>
      <c r="R56" s="421"/>
      <c r="S56" s="160"/>
      <c r="T56" s="188"/>
      <c r="U56" s="422"/>
      <c r="V56" s="176"/>
      <c r="W56" s="176"/>
      <c r="X56" s="176"/>
      <c r="Y56" s="160"/>
      <c r="Z56" s="160">
        <f>'[1]TONG K2'!T28</f>
        <v>37.5</v>
      </c>
      <c r="AA56" s="160"/>
      <c r="AB56" s="409"/>
      <c r="AC56" s="411"/>
      <c r="AD56" s="160"/>
      <c r="AE56" s="160"/>
      <c r="AF56" s="160"/>
      <c r="AG56" s="160"/>
      <c r="AH56" s="160"/>
      <c r="AI56" s="413"/>
      <c r="AJ56" s="413"/>
      <c r="AK56" s="413"/>
      <c r="AL56" s="414"/>
    </row>
    <row r="57" spans="1:39" s="177" customFormat="1" ht="15" x14ac:dyDescent="0.25">
      <c r="A57" s="416"/>
      <c r="B57" s="417"/>
      <c r="C57" s="180" t="str">
        <f>'[1]TONG K2'!C29</f>
        <v xml:space="preserve">Gia công  phay, bào </v>
      </c>
      <c r="D57" s="256" t="str">
        <f>'[1]TONG K2'!D29</f>
        <v>TC-CTTBCK23A2</v>
      </c>
      <c r="E57" s="174">
        <f>'[1]TONG K2'!E29</f>
        <v>16</v>
      </c>
      <c r="F57" s="258"/>
      <c r="G57" s="259"/>
      <c r="H57" s="160"/>
      <c r="I57" s="122"/>
      <c r="J57" s="160"/>
      <c r="K57" s="175"/>
      <c r="L57" s="257">
        <f>'[1]TONG K2'!F29</f>
        <v>15</v>
      </c>
      <c r="M57" s="257">
        <f>'[1]TONG K2'!G29</f>
        <v>75</v>
      </c>
      <c r="N57" s="160"/>
      <c r="O57" s="160">
        <f>'[1]TONG K2'!I29</f>
        <v>1</v>
      </c>
      <c r="P57" s="160">
        <f>'[1]TONG K2'!J29</f>
        <v>1</v>
      </c>
      <c r="Q57" s="175">
        <f>'[1]TONG K2'!K29</f>
        <v>90</v>
      </c>
      <c r="R57" s="421"/>
      <c r="S57" s="160"/>
      <c r="T57" s="188"/>
      <c r="U57" s="422"/>
      <c r="V57" s="176">
        <f>'[1]TONG K2'!P29</f>
        <v>0.5</v>
      </c>
      <c r="W57" s="176">
        <f>'[1]TONG K2'!Q29</f>
        <v>1.2</v>
      </c>
      <c r="X57" s="176">
        <f>'[1]TONG K2'!R29</f>
        <v>3.2</v>
      </c>
      <c r="Y57" s="160"/>
      <c r="Z57" s="160"/>
      <c r="AA57" s="160"/>
      <c r="AB57" s="409"/>
      <c r="AC57" s="411"/>
      <c r="AD57" s="160"/>
      <c r="AE57" s="160"/>
      <c r="AF57" s="160"/>
      <c r="AG57" s="160"/>
      <c r="AH57" s="160"/>
      <c r="AI57" s="413"/>
      <c r="AJ57" s="413"/>
      <c r="AK57" s="413"/>
      <c r="AL57" s="414"/>
    </row>
    <row r="58" spans="1:39" s="177" customFormat="1" ht="15" x14ac:dyDescent="0.25">
      <c r="A58" s="416"/>
      <c r="B58" s="417"/>
      <c r="C58" s="180" t="str">
        <f>'[1]TONG K2'!C30</f>
        <v>Gia công tiện ren</v>
      </c>
      <c r="D58" s="256" t="str">
        <f>'[1]TONG K2'!D30</f>
        <v>TC-CTTBCK23A2</v>
      </c>
      <c r="E58" s="174">
        <f>'[1]TONG K2'!E30</f>
        <v>16</v>
      </c>
      <c r="F58" s="260"/>
      <c r="G58" s="260"/>
      <c r="H58" s="160"/>
      <c r="I58" s="160"/>
      <c r="J58" s="160"/>
      <c r="K58" s="175"/>
      <c r="L58" s="257">
        <f>'[1]TONG K2'!F30</f>
        <v>15</v>
      </c>
      <c r="M58" s="257">
        <f>'[1]TONG K2'!G30</f>
        <v>75</v>
      </c>
      <c r="N58" s="160"/>
      <c r="O58" s="160">
        <f>'[1]TONG K2'!I30</f>
        <v>1</v>
      </c>
      <c r="P58" s="160">
        <f>'[1]TONG K2'!J30</f>
        <v>1</v>
      </c>
      <c r="Q58" s="175">
        <f>'[1]TONG K2'!K30</f>
        <v>90</v>
      </c>
      <c r="R58" s="421"/>
      <c r="S58" s="160"/>
      <c r="T58" s="188"/>
      <c r="U58" s="422"/>
      <c r="V58" s="176">
        <f>'[1]TONG K2'!P30</f>
        <v>0.5</v>
      </c>
      <c r="W58" s="176">
        <f>'[1]TONG K2'!Q30</f>
        <v>1.2</v>
      </c>
      <c r="X58" s="176">
        <f>'[1]TONG K2'!R30</f>
        <v>3.2</v>
      </c>
      <c r="Y58" s="160"/>
      <c r="Z58" s="160"/>
      <c r="AA58" s="160"/>
      <c r="AB58" s="409"/>
      <c r="AC58" s="411"/>
      <c r="AD58" s="160"/>
      <c r="AE58" s="160"/>
      <c r="AF58" s="160"/>
      <c r="AG58" s="160"/>
      <c r="AH58" s="160"/>
      <c r="AI58" s="413"/>
      <c r="AJ58" s="413"/>
      <c r="AK58" s="413"/>
      <c r="AL58" s="414"/>
    </row>
    <row r="59" spans="1:39" s="109" customFormat="1" ht="15" x14ac:dyDescent="0.2">
      <c r="A59" s="416"/>
      <c r="B59" s="417"/>
      <c r="C59" s="180" t="str">
        <f>'[1]TONG K2'!C31</f>
        <v>Chế tạo băng tải</v>
      </c>
      <c r="D59" s="256" t="str">
        <f>'[1]TONG K2'!D31</f>
        <v>TC-CTTBCK23A2</v>
      </c>
      <c r="E59" s="174">
        <f>'[1]TONG K2'!E31</f>
        <v>16</v>
      </c>
      <c r="F59" s="260"/>
      <c r="G59" s="260"/>
      <c r="H59" s="160"/>
      <c r="I59" s="160"/>
      <c r="J59" s="160"/>
      <c r="K59" s="175"/>
      <c r="L59" s="257">
        <f>'[1]TONG K2'!F31</f>
        <v>15</v>
      </c>
      <c r="M59" s="257">
        <f>'[1]TONG K2'!G31</f>
        <v>45</v>
      </c>
      <c r="N59" s="160"/>
      <c r="O59" s="160">
        <f>'[1]TONG K2'!I31</f>
        <v>1</v>
      </c>
      <c r="P59" s="160">
        <f>'[1]TONG K2'!J31</f>
        <v>1</v>
      </c>
      <c r="Q59" s="175">
        <f>'[1]TONG K2'!K31</f>
        <v>60</v>
      </c>
      <c r="R59" s="421"/>
      <c r="S59" s="160"/>
      <c r="T59" s="188"/>
      <c r="U59" s="422"/>
      <c r="V59" s="176">
        <f>'[1]TONG K2'!P31</f>
        <v>0.5</v>
      </c>
      <c r="W59" s="176">
        <f>'[1]TONG K2'!Q31</f>
        <v>1.2</v>
      </c>
      <c r="X59" s="176">
        <f>'[1]TONG K2'!R31</f>
        <v>3.2</v>
      </c>
      <c r="Y59" s="160"/>
      <c r="Z59" s="160"/>
      <c r="AA59" s="160"/>
      <c r="AB59" s="409"/>
      <c r="AC59" s="411"/>
      <c r="AD59" s="160"/>
      <c r="AE59" s="160"/>
      <c r="AF59" s="160"/>
      <c r="AG59" s="160"/>
      <c r="AH59" s="160"/>
      <c r="AI59" s="413"/>
      <c r="AJ59" s="413"/>
      <c r="AK59" s="413"/>
      <c r="AL59" s="414"/>
    </row>
    <row r="60" spans="1:39" s="109" customFormat="1" ht="15" x14ac:dyDescent="0.2">
      <c r="A60" s="416"/>
      <c r="B60" s="417"/>
      <c r="C60" s="180" t="s">
        <v>142</v>
      </c>
      <c r="D60" s="256" t="s">
        <v>79</v>
      </c>
      <c r="E60" s="174">
        <v>30</v>
      </c>
      <c r="F60" s="260"/>
      <c r="G60" s="260">
        <v>90</v>
      </c>
      <c r="H60" s="404"/>
      <c r="I60" s="404">
        <v>1</v>
      </c>
      <c r="J60" s="404">
        <v>1</v>
      </c>
      <c r="K60" s="406">
        <f t="shared" ref="K60" si="8">(F60*I60+G60*J60)</f>
        <v>90</v>
      </c>
      <c r="L60" s="257"/>
      <c r="M60" s="257"/>
      <c r="N60" s="404"/>
      <c r="O60" s="404"/>
      <c r="P60" s="404"/>
      <c r="Q60" s="406"/>
      <c r="R60" s="421"/>
      <c r="S60" s="404"/>
      <c r="T60" s="188"/>
      <c r="U60" s="422"/>
      <c r="V60" s="405"/>
      <c r="W60" s="405"/>
      <c r="X60" s="405"/>
      <c r="Y60" s="404"/>
      <c r="Z60" s="404"/>
      <c r="AA60" s="404"/>
      <c r="AB60" s="409"/>
      <c r="AC60" s="411"/>
      <c r="AD60" s="404"/>
      <c r="AE60" s="404"/>
      <c r="AF60" s="404"/>
      <c r="AG60" s="404"/>
      <c r="AH60" s="404"/>
      <c r="AI60" s="413"/>
      <c r="AJ60" s="413"/>
      <c r="AK60" s="413"/>
      <c r="AL60" s="414"/>
    </row>
    <row r="61" spans="1:39" s="109" customFormat="1" ht="13.5" thickBot="1" x14ac:dyDescent="0.25">
      <c r="A61" s="416"/>
      <c r="B61" s="417"/>
      <c r="C61" s="180" t="str">
        <f>'[1]TONG K2'!C32</f>
        <v>Thực tập tốt nghiệp 1</v>
      </c>
      <c r="D61" s="256" t="str">
        <f>'[1]TONG K2'!D32</f>
        <v>TC-CTTBCK23A2</v>
      </c>
      <c r="E61" s="174">
        <f>'[1]TONG K2'!E32</f>
        <v>16</v>
      </c>
      <c r="F61" s="76"/>
      <c r="G61" s="76"/>
      <c r="H61" s="51"/>
      <c r="I61" s="160"/>
      <c r="J61" s="160"/>
      <c r="K61" s="175"/>
      <c r="L61" s="82"/>
      <c r="M61" s="82">
        <f>'[1]TONG K2'!G32</f>
        <v>170</v>
      </c>
      <c r="N61" s="159"/>
      <c r="O61" s="160"/>
      <c r="P61" s="160"/>
      <c r="Q61" s="175"/>
      <c r="R61" s="421"/>
      <c r="S61" s="160"/>
      <c r="T61" s="188"/>
      <c r="U61" s="422"/>
      <c r="V61" s="176"/>
      <c r="W61" s="176"/>
      <c r="X61" s="176"/>
      <c r="Y61" s="160"/>
      <c r="Z61" s="160">
        <f>'[1]TONG K2'!T32</f>
        <v>40</v>
      </c>
      <c r="AA61" s="160"/>
      <c r="AB61" s="409"/>
      <c r="AC61" s="412"/>
      <c r="AD61" s="160"/>
      <c r="AE61" s="160"/>
      <c r="AF61" s="160"/>
      <c r="AG61" s="160"/>
      <c r="AH61" s="160"/>
      <c r="AI61" s="413"/>
      <c r="AJ61" s="413"/>
      <c r="AK61" s="413"/>
      <c r="AL61" s="414"/>
    </row>
    <row r="62" spans="1:39" s="105" customFormat="1" x14ac:dyDescent="0.2">
      <c r="A62" s="415">
        <v>5</v>
      </c>
      <c r="B62" s="417" t="s">
        <v>49</v>
      </c>
      <c r="C62" s="194" t="str">
        <f>'[1]TONG K1'!C38</f>
        <v>Chế tạo cột điện cao thế ≥ 35 kv</v>
      </c>
      <c r="D62" s="255" t="str">
        <f>'[1]TONG K1'!D38</f>
        <v>TC-CTTBCK 23A1</v>
      </c>
      <c r="E62" s="255">
        <f>'[1]TONG K1'!E38</f>
        <v>19</v>
      </c>
      <c r="F62" s="255">
        <f>'[1]TONG K1'!F38</f>
        <v>15</v>
      </c>
      <c r="G62" s="255">
        <f>'[1]TONG K1'!G38</f>
        <v>45</v>
      </c>
      <c r="H62" s="160"/>
      <c r="I62" s="160">
        <f>'[1]TONG K1'!I38</f>
        <v>1</v>
      </c>
      <c r="J62" s="160">
        <f>'[1]TONG K1'!J38</f>
        <v>1</v>
      </c>
      <c r="K62" s="160">
        <f>'[1]TONG K1'!K38</f>
        <v>60</v>
      </c>
      <c r="L62" s="160"/>
      <c r="M62" s="160"/>
      <c r="N62" s="160"/>
      <c r="O62" s="160"/>
      <c r="P62" s="160"/>
      <c r="Q62" s="175"/>
      <c r="R62" s="418">
        <f>SUM(K62:K68)+SUM(Q62:Q68)</f>
        <v>660</v>
      </c>
      <c r="S62" s="409">
        <v>67</v>
      </c>
      <c r="T62" s="188"/>
      <c r="U62" s="160"/>
      <c r="V62" s="176">
        <f>'[1]TONG K1'!P38</f>
        <v>0.5</v>
      </c>
      <c r="W62" s="176">
        <f>'[1]TONG K1'!Q38</f>
        <v>1.2</v>
      </c>
      <c r="X62" s="176">
        <f>'[1]TONG K1'!R38</f>
        <v>3.8000000000000003</v>
      </c>
      <c r="Y62" s="160"/>
      <c r="Z62" s="160"/>
      <c r="AA62" s="409"/>
      <c r="AB62" s="409"/>
      <c r="AC62" s="410">
        <f>SUM(S62:AB68)</f>
        <v>101.60000000000002</v>
      </c>
      <c r="AD62" s="160"/>
      <c r="AE62" s="160"/>
      <c r="AF62" s="160"/>
      <c r="AG62" s="160"/>
      <c r="AH62" s="160"/>
      <c r="AI62" s="413">
        <f>SUM(R62:R68)+AC62</f>
        <v>761.6</v>
      </c>
      <c r="AJ62" s="413">
        <f>14*40</f>
        <v>560</v>
      </c>
      <c r="AK62" s="413">
        <f>AI62-AJ62</f>
        <v>201.60000000000002</v>
      </c>
      <c r="AL62" s="414"/>
      <c r="AM62" s="109"/>
    </row>
    <row r="63" spans="1:39" s="105" customFormat="1" x14ac:dyDescent="0.2">
      <c r="A63" s="416"/>
      <c r="B63" s="417"/>
      <c r="C63" s="194" t="str">
        <f>'[1]TONG K1'!C39</f>
        <v>Chế tạo cột điện cao thế ≥ 35 kv</v>
      </c>
      <c r="D63" s="255" t="str">
        <f>'[1]TONG K1'!D39</f>
        <v>TC-CTTBCK23A2</v>
      </c>
      <c r="E63" s="255">
        <f>'[1]TONG K1'!E39</f>
        <v>21</v>
      </c>
      <c r="F63" s="255">
        <f>'[1]TONG K1'!F39</f>
        <v>15</v>
      </c>
      <c r="G63" s="255">
        <f>'[1]TONG K1'!G39</f>
        <v>45</v>
      </c>
      <c r="H63" s="160"/>
      <c r="I63" s="160">
        <f>'[1]TONG K1'!I39</f>
        <v>1</v>
      </c>
      <c r="J63" s="160">
        <f>'[1]TONG K1'!J39</f>
        <v>1</v>
      </c>
      <c r="K63" s="160">
        <f>'[1]TONG K1'!K39</f>
        <v>60</v>
      </c>
      <c r="L63" s="160"/>
      <c r="M63" s="160"/>
      <c r="N63" s="160"/>
      <c r="O63" s="160"/>
      <c r="P63" s="160"/>
      <c r="Q63" s="175"/>
      <c r="R63" s="418"/>
      <c r="S63" s="409"/>
      <c r="T63" s="188"/>
      <c r="U63" s="160"/>
      <c r="V63" s="176">
        <f>'[1]TONG K1'!P39</f>
        <v>0.5</v>
      </c>
      <c r="W63" s="176">
        <f>'[1]TONG K1'!Q39</f>
        <v>1.2</v>
      </c>
      <c r="X63" s="176">
        <f>'[1]TONG K1'!R39</f>
        <v>4.2</v>
      </c>
      <c r="Y63" s="160"/>
      <c r="Z63" s="160"/>
      <c r="AA63" s="409"/>
      <c r="AB63" s="409"/>
      <c r="AC63" s="411"/>
      <c r="AD63" s="160"/>
      <c r="AE63" s="160"/>
      <c r="AF63" s="160"/>
      <c r="AG63" s="160"/>
      <c r="AH63" s="160"/>
      <c r="AI63" s="413"/>
      <c r="AJ63" s="413"/>
      <c r="AK63" s="413"/>
      <c r="AL63" s="414"/>
      <c r="AM63" s="109"/>
    </row>
    <row r="64" spans="1:39" s="105" customFormat="1" x14ac:dyDescent="0.2">
      <c r="A64" s="416"/>
      <c r="B64" s="417"/>
      <c r="C64" s="194" t="str">
        <f>'[1]TONG K1'!C40</f>
        <v>Chế tạo kết cấu nhà công nghiệp</v>
      </c>
      <c r="D64" s="261" t="str">
        <f>'[1]TONG K1'!D40</f>
        <v>TC-CTTBCK23A2</v>
      </c>
      <c r="E64" s="261">
        <f>'[1]TONG K1'!E40</f>
        <v>21</v>
      </c>
      <c r="F64" s="261">
        <f>'[1]TONG K1'!F40</f>
        <v>30</v>
      </c>
      <c r="G64" s="261">
        <f>'[1]TONG K1'!G40</f>
        <v>90</v>
      </c>
      <c r="H64" s="160"/>
      <c r="I64" s="160">
        <f>'[1]TONG K1'!I40</f>
        <v>1</v>
      </c>
      <c r="J64" s="160">
        <f>'[1]TONG K1'!J40</f>
        <v>1</v>
      </c>
      <c r="K64" s="160">
        <f>'[1]TONG K1'!K40</f>
        <v>120</v>
      </c>
      <c r="L64" s="160"/>
      <c r="M64" s="160"/>
      <c r="N64" s="160"/>
      <c r="O64" s="160"/>
      <c r="P64" s="160"/>
      <c r="Q64" s="175"/>
      <c r="R64" s="418"/>
      <c r="S64" s="409"/>
      <c r="T64" s="188"/>
      <c r="U64" s="160"/>
      <c r="V64" s="176">
        <f>'[1]TONG K1'!P40</f>
        <v>0.5</v>
      </c>
      <c r="W64" s="176">
        <f>'[1]TONG K1'!Q40</f>
        <v>1.2</v>
      </c>
      <c r="X64" s="176">
        <f>'[1]TONG K1'!R40</f>
        <v>4.2</v>
      </c>
      <c r="Y64" s="160"/>
      <c r="Z64" s="160"/>
      <c r="AA64" s="409"/>
      <c r="AB64" s="409"/>
      <c r="AC64" s="411"/>
      <c r="AD64" s="160"/>
      <c r="AE64" s="160"/>
      <c r="AF64" s="160"/>
      <c r="AG64" s="160"/>
      <c r="AH64" s="160"/>
      <c r="AI64" s="413"/>
      <c r="AJ64" s="413"/>
      <c r="AK64" s="413"/>
      <c r="AL64" s="414"/>
      <c r="AM64" s="109"/>
    </row>
    <row r="65" spans="1:39" s="407" customFormat="1" x14ac:dyDescent="0.2">
      <c r="A65" s="416"/>
      <c r="B65" s="417"/>
      <c r="C65" s="194" t="s">
        <v>110</v>
      </c>
      <c r="D65" s="255" t="s">
        <v>360</v>
      </c>
      <c r="E65" s="255">
        <v>30</v>
      </c>
      <c r="F65" s="255">
        <v>15</v>
      </c>
      <c r="G65" s="255">
        <v>45</v>
      </c>
      <c r="H65" s="404"/>
      <c r="I65" s="404">
        <v>1</v>
      </c>
      <c r="J65" s="404">
        <v>1</v>
      </c>
      <c r="K65" s="406">
        <f t="shared" ref="K65" si="9">(F65*I65+G65*J65)</f>
        <v>60</v>
      </c>
      <c r="L65" s="404"/>
      <c r="M65" s="404"/>
      <c r="N65" s="404"/>
      <c r="O65" s="404"/>
      <c r="P65" s="404"/>
      <c r="Q65" s="406"/>
      <c r="R65" s="418"/>
      <c r="S65" s="409"/>
      <c r="T65" s="188"/>
      <c r="U65" s="404"/>
      <c r="V65" s="405"/>
      <c r="W65" s="405"/>
      <c r="X65" s="405"/>
      <c r="Y65" s="404"/>
      <c r="Z65" s="404"/>
      <c r="AA65" s="409"/>
      <c r="AB65" s="409"/>
      <c r="AC65" s="411"/>
      <c r="AD65" s="404"/>
      <c r="AE65" s="404"/>
      <c r="AF65" s="404"/>
      <c r="AG65" s="404"/>
      <c r="AH65" s="404"/>
      <c r="AI65" s="413"/>
      <c r="AJ65" s="413"/>
      <c r="AK65" s="413"/>
      <c r="AL65" s="414"/>
      <c r="AM65" s="109"/>
    </row>
    <row r="66" spans="1:39" s="105" customFormat="1" x14ac:dyDescent="0.2">
      <c r="A66" s="416"/>
      <c r="B66" s="417"/>
      <c r="C66" s="180" t="str">
        <f>'[1]TONG K2'!C34</f>
        <v>Chế tạo kết cấu nhà công nghiệp</v>
      </c>
      <c r="D66" s="256" t="str">
        <f>'[1]TONG K2'!D34</f>
        <v>TC-CTTBCK 23A1</v>
      </c>
      <c r="E66" s="256">
        <f>'[1]TONG K2'!E34</f>
        <v>15</v>
      </c>
      <c r="F66" s="45"/>
      <c r="G66" s="45"/>
      <c r="H66" s="160"/>
      <c r="I66" s="160"/>
      <c r="J66" s="160"/>
      <c r="K66" s="175"/>
      <c r="L66" s="160">
        <f>'[1]TONG K2'!F34</f>
        <v>30</v>
      </c>
      <c r="M66" s="160">
        <f>'[1]TONG K2'!G34</f>
        <v>90</v>
      </c>
      <c r="N66" s="160"/>
      <c r="O66" s="160">
        <f>'[1]TONG K2'!I34</f>
        <v>1</v>
      </c>
      <c r="P66" s="160">
        <f>'[1]TONG K2'!J34</f>
        <v>1</v>
      </c>
      <c r="Q66" s="160">
        <f>'[1]TONG K2'!K34</f>
        <v>120</v>
      </c>
      <c r="R66" s="418"/>
      <c r="S66" s="409"/>
      <c r="T66" s="188"/>
      <c r="U66" s="160"/>
      <c r="V66" s="176">
        <f>'[1]TONG K2'!P34</f>
        <v>0.5</v>
      </c>
      <c r="W66" s="176">
        <f>'[1]TONG K2'!Q34</f>
        <v>1.2</v>
      </c>
      <c r="X66" s="176">
        <f>'[1]TONG K2'!R34</f>
        <v>3</v>
      </c>
      <c r="Y66" s="160"/>
      <c r="Z66" s="160"/>
      <c r="AA66" s="409"/>
      <c r="AB66" s="409"/>
      <c r="AC66" s="411"/>
      <c r="AD66" s="160"/>
      <c r="AE66" s="160"/>
      <c r="AF66" s="160"/>
      <c r="AG66" s="160"/>
      <c r="AH66" s="160"/>
      <c r="AI66" s="413"/>
      <c r="AJ66" s="413"/>
      <c r="AK66" s="413"/>
      <c r="AL66" s="414"/>
      <c r="AM66" s="109"/>
    </row>
    <row r="67" spans="1:39" s="105" customFormat="1" x14ac:dyDescent="0.2">
      <c r="A67" s="416"/>
      <c r="B67" s="417"/>
      <c r="C67" s="180" t="str">
        <f>'[1]TONG K2'!C35</f>
        <v>Hàn hồ quang điện</v>
      </c>
      <c r="D67" s="256" t="str">
        <f>'[1]TONG K2'!D35</f>
        <v>TC-CTTBCK 24A1</v>
      </c>
      <c r="E67" s="256">
        <v>30</v>
      </c>
      <c r="F67" s="76"/>
      <c r="G67" s="76"/>
      <c r="H67" s="23"/>
      <c r="I67" s="160"/>
      <c r="J67" s="160"/>
      <c r="K67" s="175"/>
      <c r="L67" s="160">
        <f>'[1]TONG K2'!F35</f>
        <v>30</v>
      </c>
      <c r="M67" s="160">
        <f>'[1]TONG K2'!G35</f>
        <v>90</v>
      </c>
      <c r="N67" s="160"/>
      <c r="O67" s="160">
        <f>'[1]TONG K2'!I35</f>
        <v>1</v>
      </c>
      <c r="P67" s="160">
        <f>'[1]TONG K2'!J35</f>
        <v>1</v>
      </c>
      <c r="Q67" s="160">
        <f>'[1]TONG K2'!K35</f>
        <v>120</v>
      </c>
      <c r="R67" s="418"/>
      <c r="S67" s="409"/>
      <c r="T67" s="188"/>
      <c r="U67" s="160"/>
      <c r="V67" s="176">
        <f>'[1]TONG K2'!P35</f>
        <v>0.5</v>
      </c>
      <c r="W67" s="176">
        <f>'[1]TONG K2'!Q35</f>
        <v>1.2</v>
      </c>
      <c r="X67" s="176">
        <f>'[1]TONG K2'!R35</f>
        <v>5</v>
      </c>
      <c r="Y67" s="160"/>
      <c r="Z67" s="160"/>
      <c r="AA67" s="409"/>
      <c r="AB67" s="409"/>
      <c r="AC67" s="411"/>
      <c r="AD67" s="160"/>
      <c r="AE67" s="160"/>
      <c r="AF67" s="160"/>
      <c r="AG67" s="160"/>
      <c r="AH67" s="160"/>
      <c r="AI67" s="413"/>
      <c r="AJ67" s="413"/>
      <c r="AK67" s="413"/>
      <c r="AL67" s="414"/>
      <c r="AM67" s="109"/>
    </row>
    <row r="68" spans="1:39" s="105" customFormat="1" ht="13.5" thickBot="1" x14ac:dyDescent="0.25">
      <c r="A68" s="416"/>
      <c r="B68" s="417"/>
      <c r="C68" s="180" t="str">
        <f>'[1]TONG K2'!C36</f>
        <v>Hàn hồ quang điện cơ bản</v>
      </c>
      <c r="D68" s="256" t="str">
        <f>'[1]TONG K2'!D36</f>
        <v>TC-HAN24</v>
      </c>
      <c r="E68" s="256">
        <f>'[1]TONG K2'!E36</f>
        <v>21</v>
      </c>
      <c r="F68" s="77"/>
      <c r="G68" s="19"/>
      <c r="H68" s="160"/>
      <c r="I68" s="160"/>
      <c r="J68" s="160"/>
      <c r="K68" s="175"/>
      <c r="L68" s="160">
        <f>'[1]TONG K2'!F36</f>
        <v>30</v>
      </c>
      <c r="M68" s="160">
        <f>'[1]TONG K2'!G36</f>
        <v>90</v>
      </c>
      <c r="N68" s="160"/>
      <c r="O68" s="160">
        <f>'[1]TONG K2'!I36</f>
        <v>1</v>
      </c>
      <c r="P68" s="160">
        <f>'[1]TONG K2'!J36</f>
        <v>1</v>
      </c>
      <c r="Q68" s="160">
        <f>'[1]TONG K2'!K36</f>
        <v>120</v>
      </c>
      <c r="R68" s="418"/>
      <c r="S68" s="409"/>
      <c r="T68" s="188"/>
      <c r="U68" s="160"/>
      <c r="V68" s="176">
        <f>'[1]TONG K2'!P36</f>
        <v>0.5</v>
      </c>
      <c r="W68" s="176">
        <f>'[1]TONG K2'!Q36</f>
        <v>1.2</v>
      </c>
      <c r="X68" s="176">
        <f>'[1]TONG K2'!R36</f>
        <v>4.2</v>
      </c>
      <c r="Y68" s="160"/>
      <c r="Z68" s="160"/>
      <c r="AA68" s="409"/>
      <c r="AB68" s="409"/>
      <c r="AC68" s="412"/>
      <c r="AD68" s="160"/>
      <c r="AE68" s="160"/>
      <c r="AF68" s="160"/>
      <c r="AG68" s="160"/>
      <c r="AH68" s="160"/>
      <c r="AI68" s="413"/>
      <c r="AJ68" s="413"/>
      <c r="AK68" s="413"/>
      <c r="AL68" s="414"/>
      <c r="AM68" s="109"/>
    </row>
    <row r="69" spans="1:39" s="177" customFormat="1" ht="26.25" customHeight="1" thickBot="1" x14ac:dyDescent="0.25">
      <c r="A69" s="262">
        <v>6</v>
      </c>
      <c r="B69" s="263" t="str">
        <f>'[1]TONG K1'!B41</f>
        <v>Nguyễn Văn Nhất</v>
      </c>
      <c r="C69" s="196" t="str">
        <f>'[1]TONG K1'!C41</f>
        <v>Lắp mạch điện đơn giản</v>
      </c>
      <c r="D69" s="264" t="str">
        <f>'[1]TONG K1'!D41</f>
        <v>TC-CTTBCK 23A1</v>
      </c>
      <c r="E69" s="265">
        <f>'[1]TONG K1'!E41</f>
        <v>19</v>
      </c>
      <c r="F69" s="265">
        <f>'[1]TONG K1'!F41</f>
        <v>15</v>
      </c>
      <c r="G69" s="265">
        <v>30</v>
      </c>
      <c r="H69" s="265"/>
      <c r="I69" s="265">
        <f>'[1]TONG K1'!I41</f>
        <v>1</v>
      </c>
      <c r="J69" s="265">
        <f>'[1]TONG K1'!J41</f>
        <v>1</v>
      </c>
      <c r="K69" s="355">
        <f>'TONG HK1'!K41</f>
        <v>45</v>
      </c>
      <c r="L69" s="198"/>
      <c r="M69" s="198"/>
      <c r="N69" s="199"/>
      <c r="O69" s="199"/>
      <c r="P69" s="199"/>
      <c r="Q69" s="200"/>
      <c r="R69" s="266">
        <f>SUM(Q69:Q69)+SUM(K69:K69)</f>
        <v>45</v>
      </c>
      <c r="S69" s="199"/>
      <c r="T69" s="202"/>
      <c r="U69" s="203"/>
      <c r="V69" s="203">
        <f>'[1]TONG K1'!P41</f>
        <v>0.5</v>
      </c>
      <c r="W69" s="203">
        <f>'[1]TONG K1'!Q41</f>
        <v>1.2</v>
      </c>
      <c r="X69" s="203">
        <f>'[1]TONG K1'!R41</f>
        <v>3.8000000000000003</v>
      </c>
      <c r="Y69" s="199"/>
      <c r="Z69" s="199"/>
      <c r="AA69" s="199"/>
      <c r="AB69" s="199"/>
      <c r="AC69" s="200">
        <f>SUM(S69:AB69)</f>
        <v>5.5</v>
      </c>
      <c r="AD69" s="199"/>
      <c r="AE69" s="199"/>
      <c r="AF69" s="199"/>
      <c r="AG69" s="199"/>
      <c r="AH69" s="199"/>
      <c r="AI69" s="200">
        <f>R69+AC69</f>
        <v>50.5</v>
      </c>
      <c r="AJ69" s="200">
        <v>63</v>
      </c>
      <c r="AK69" s="200">
        <f>AI69-AJ69</f>
        <v>-12.5</v>
      </c>
      <c r="AL69" s="205"/>
      <c r="AM69" s="107"/>
    </row>
    <row r="70" spans="1:39" s="107" customFormat="1" ht="19.5" customHeight="1" thickTop="1" thickBot="1" x14ac:dyDescent="0.25">
      <c r="A70" s="267"/>
      <c r="B70" s="268"/>
      <c r="C70" s="269"/>
      <c r="D70" s="270"/>
      <c r="E70" s="271"/>
      <c r="F70" s="272"/>
      <c r="G70" s="273"/>
      <c r="H70" s="270"/>
      <c r="I70" s="270"/>
      <c r="J70" s="270"/>
      <c r="K70" s="274"/>
      <c r="L70" s="270"/>
      <c r="M70" s="270"/>
      <c r="N70" s="270"/>
      <c r="O70" s="270"/>
      <c r="P70" s="270"/>
      <c r="Q70" s="274"/>
      <c r="R70" s="275"/>
      <c r="S70" s="270"/>
      <c r="T70" s="276"/>
      <c r="U70" s="277"/>
      <c r="V70" s="278"/>
      <c r="W70" s="278"/>
      <c r="X70" s="278"/>
      <c r="Y70" s="270"/>
      <c r="Z70" s="270"/>
      <c r="AA70" s="277"/>
      <c r="AB70" s="270"/>
      <c r="AC70" s="279"/>
      <c r="AD70" s="280"/>
      <c r="AE70" s="280"/>
      <c r="AF70" s="280"/>
      <c r="AG70" s="280"/>
      <c r="AH70" s="270"/>
      <c r="AI70" s="279"/>
      <c r="AJ70" s="279"/>
      <c r="AK70" s="279"/>
      <c r="AL70" s="281"/>
    </row>
    <row r="71" spans="1:39" s="107" customFormat="1" ht="15" hidden="1" customHeight="1" x14ac:dyDescent="0.2">
      <c r="A71" s="206"/>
      <c r="B71" s="207"/>
      <c r="C71" s="208"/>
      <c r="D71" s="209"/>
      <c r="E71" s="282" t="e">
        <f>VLOOKUP(D71,'[2]DANH SACH H'!$A$1:$C$11,2,0)</f>
        <v>#N/A</v>
      </c>
      <c r="F71" s="212"/>
      <c r="G71" s="212"/>
      <c r="H71" s="212"/>
      <c r="I71" s="212"/>
      <c r="J71" s="212"/>
      <c r="K71" s="213"/>
      <c r="L71" s="212"/>
      <c r="M71" s="212"/>
      <c r="N71" s="212"/>
      <c r="O71" s="212"/>
      <c r="P71" s="212"/>
      <c r="Q71" s="213"/>
      <c r="R71" s="212"/>
      <c r="S71" s="212"/>
      <c r="T71" s="213"/>
      <c r="U71" s="212"/>
      <c r="V71" s="212"/>
      <c r="W71" s="212"/>
      <c r="X71" s="214" t="e">
        <f>0.2*E71</f>
        <v>#N/A</v>
      </c>
      <c r="Y71" s="212"/>
      <c r="Z71" s="212"/>
      <c r="AA71" s="212"/>
      <c r="AB71" s="212"/>
      <c r="AC71" s="213"/>
      <c r="AD71" s="215"/>
      <c r="AE71" s="215"/>
      <c r="AF71" s="215"/>
      <c r="AG71" s="215"/>
      <c r="AH71" s="212"/>
      <c r="AI71" s="213" t="e">
        <f>SUM(#REF!)+AC71</f>
        <v>#REF!</v>
      </c>
      <c r="AJ71" s="213" t="e">
        <f>SUM(#REF!)+#REF!</f>
        <v>#REF!</v>
      </c>
      <c r="AK71" s="213"/>
      <c r="AL71" s="216"/>
    </row>
    <row r="72" spans="1:39" s="107" customFormat="1" ht="18" customHeight="1" x14ac:dyDescent="0.2">
      <c r="A72" s="217"/>
      <c r="B72" s="218"/>
      <c r="C72" s="219"/>
      <c r="D72" s="220"/>
      <c r="E72" s="283"/>
      <c r="F72" s="93"/>
      <c r="G72" s="93"/>
      <c r="H72" s="93"/>
      <c r="I72" s="93"/>
      <c r="J72" s="93"/>
      <c r="K72" s="155"/>
      <c r="L72" s="93"/>
      <c r="M72" s="93"/>
      <c r="N72" s="93"/>
      <c r="O72" s="93"/>
      <c r="P72" s="93"/>
      <c r="Q72" s="155"/>
      <c r="R72" s="93"/>
      <c r="S72" s="93"/>
      <c r="T72" s="155"/>
      <c r="U72" s="93"/>
      <c r="V72" s="93"/>
      <c r="W72" s="93"/>
      <c r="X72" s="93"/>
      <c r="Y72" s="419" t="s">
        <v>221</v>
      </c>
      <c r="Z72" s="419"/>
      <c r="AA72" s="419"/>
      <c r="AB72" s="419"/>
      <c r="AC72" s="419"/>
      <c r="AD72" s="419"/>
      <c r="AE72" s="419"/>
      <c r="AF72" s="419"/>
      <c r="AG72" s="419"/>
      <c r="AH72" s="419"/>
      <c r="AI72" s="419"/>
      <c r="AJ72" s="419"/>
      <c r="AK72" s="420"/>
      <c r="AL72" s="420"/>
    </row>
    <row r="73" spans="1:39" s="107" customFormat="1" ht="18" customHeight="1" x14ac:dyDescent="0.2">
      <c r="A73" s="217"/>
      <c r="B73" s="218"/>
      <c r="C73" s="284" t="s">
        <v>87</v>
      </c>
      <c r="D73" s="222"/>
      <c r="E73" s="285"/>
      <c r="F73" s="153"/>
      <c r="G73" s="408" t="s">
        <v>224</v>
      </c>
      <c r="H73" s="408"/>
      <c r="I73" s="408"/>
      <c r="J73" s="408"/>
      <c r="K73" s="408"/>
      <c r="L73" s="408"/>
      <c r="M73" s="408"/>
      <c r="N73" s="408"/>
      <c r="O73" s="408"/>
      <c r="P73" s="158"/>
      <c r="Q73" s="158"/>
      <c r="R73" s="158"/>
      <c r="S73" s="158"/>
      <c r="T73" s="155"/>
      <c r="U73" s="93"/>
      <c r="V73" s="93"/>
      <c r="W73" s="93"/>
      <c r="X73" s="93"/>
      <c r="Y73" s="408" t="s">
        <v>11</v>
      </c>
      <c r="Z73" s="408"/>
      <c r="AA73" s="408"/>
      <c r="AB73" s="408"/>
      <c r="AC73" s="408"/>
      <c r="AD73" s="408"/>
      <c r="AE73" s="408"/>
      <c r="AF73" s="408"/>
      <c r="AG73" s="408"/>
      <c r="AH73" s="408"/>
      <c r="AI73" s="408"/>
      <c r="AJ73" s="408"/>
      <c r="AK73" s="155"/>
      <c r="AL73" s="93"/>
    </row>
    <row r="74" spans="1:39" s="107" customFormat="1" ht="18" customHeight="1" x14ac:dyDescent="0.2">
      <c r="B74" s="224"/>
      <c r="C74" s="219"/>
      <c r="D74" s="222"/>
      <c r="E74" s="285"/>
      <c r="F74" s="153"/>
      <c r="G74" s="153"/>
      <c r="H74" s="153"/>
      <c r="I74" s="153"/>
      <c r="J74" s="153"/>
      <c r="K74" s="154"/>
      <c r="L74" s="153"/>
      <c r="M74" s="153"/>
      <c r="N74" s="153"/>
      <c r="O74" s="153"/>
      <c r="P74" s="153"/>
      <c r="Q74" s="154"/>
      <c r="R74" s="153"/>
      <c r="S74" s="153"/>
      <c r="T74" s="154"/>
      <c r="U74" s="153"/>
      <c r="V74" s="153"/>
      <c r="W74" s="153"/>
      <c r="X74" s="153"/>
      <c r="Y74" s="153"/>
      <c r="Z74" s="153"/>
      <c r="AA74" s="153"/>
      <c r="AB74" s="153"/>
      <c r="AC74" s="154"/>
      <c r="AD74" s="153"/>
      <c r="AE74" s="153"/>
      <c r="AF74" s="153"/>
      <c r="AG74" s="153"/>
      <c r="AH74" s="153"/>
      <c r="AI74" s="154"/>
      <c r="AJ74" s="154"/>
      <c r="AK74" s="154"/>
      <c r="AL74" s="153"/>
    </row>
    <row r="75" spans="1:39" s="107" customFormat="1" ht="18" customHeight="1" x14ac:dyDescent="0.2">
      <c r="B75" s="224"/>
      <c r="C75" s="219"/>
      <c r="D75" s="222"/>
      <c r="E75" s="285"/>
      <c r="F75" s="153"/>
      <c r="G75" s="153"/>
      <c r="H75" s="153"/>
      <c r="I75" s="153"/>
      <c r="J75" s="153"/>
      <c r="K75" s="154"/>
      <c r="L75" s="153"/>
      <c r="M75" s="153"/>
      <c r="N75" s="153"/>
      <c r="O75" s="153"/>
      <c r="P75" s="153"/>
      <c r="Q75" s="154"/>
      <c r="R75" s="153"/>
      <c r="S75" s="153"/>
      <c r="T75" s="154"/>
      <c r="U75" s="153"/>
      <c r="V75" s="153"/>
      <c r="W75" s="153"/>
      <c r="X75" s="153"/>
      <c r="Y75" s="153"/>
      <c r="Z75" s="153"/>
      <c r="AA75" s="153"/>
      <c r="AB75" s="153"/>
      <c r="AC75" s="154"/>
      <c r="AD75" s="153"/>
      <c r="AE75" s="153"/>
      <c r="AF75" s="153"/>
      <c r="AG75" s="153"/>
      <c r="AH75" s="153"/>
      <c r="AI75" s="154"/>
      <c r="AJ75" s="154"/>
      <c r="AK75" s="154"/>
      <c r="AL75" s="153"/>
    </row>
    <row r="76" spans="1:39" s="107" customFormat="1" ht="18" customHeight="1" x14ac:dyDescent="0.2">
      <c r="B76" s="224"/>
      <c r="C76" s="219"/>
      <c r="D76" s="222"/>
      <c r="E76" s="285"/>
      <c r="F76" s="153"/>
      <c r="G76" s="153"/>
      <c r="H76" s="153"/>
      <c r="I76" s="153"/>
      <c r="J76" s="153"/>
      <c r="K76" s="154"/>
      <c r="L76" s="153"/>
      <c r="M76" s="153"/>
      <c r="N76" s="153"/>
      <c r="O76" s="153"/>
      <c r="P76" s="153"/>
      <c r="Q76" s="154"/>
      <c r="R76" s="153"/>
      <c r="S76" s="153"/>
      <c r="T76" s="154"/>
      <c r="U76" s="153"/>
      <c r="V76" s="153"/>
      <c r="W76" s="153"/>
      <c r="X76" s="153"/>
      <c r="Y76" s="408" t="s">
        <v>56</v>
      </c>
      <c r="Z76" s="408"/>
      <c r="AA76" s="408"/>
      <c r="AB76" s="408"/>
      <c r="AC76" s="408"/>
      <c r="AD76" s="408"/>
      <c r="AE76" s="408"/>
      <c r="AF76" s="408"/>
      <c r="AG76" s="408"/>
      <c r="AH76" s="408"/>
      <c r="AI76" s="408"/>
      <c r="AJ76" s="408"/>
      <c r="AK76" s="154"/>
      <c r="AL76" s="153"/>
    </row>
    <row r="77" spans="1:39" s="107" customFormat="1" ht="18" customHeight="1" x14ac:dyDescent="0.2">
      <c r="B77" s="224"/>
      <c r="C77" s="219"/>
      <c r="D77" s="222"/>
      <c r="E77" s="285"/>
      <c r="F77" s="153"/>
      <c r="G77" s="153"/>
      <c r="H77" s="153"/>
      <c r="I77" s="153"/>
      <c r="J77" s="153"/>
      <c r="K77" s="154"/>
      <c r="L77" s="153"/>
      <c r="M77" s="153"/>
      <c r="N77" s="153"/>
      <c r="O77" s="153"/>
      <c r="P77" s="153"/>
      <c r="Q77" s="154"/>
      <c r="R77" s="153"/>
      <c r="S77" s="153"/>
      <c r="T77" s="154"/>
      <c r="U77" s="153"/>
      <c r="V77" s="153"/>
      <c r="W77" s="153"/>
      <c r="X77" s="153"/>
      <c r="Y77" s="153"/>
      <c r="Z77" s="153"/>
      <c r="AA77" s="153"/>
      <c r="AB77" s="153"/>
      <c r="AC77" s="154"/>
      <c r="AD77" s="153"/>
      <c r="AE77" s="153"/>
      <c r="AF77" s="153"/>
      <c r="AG77" s="153"/>
      <c r="AH77" s="153"/>
      <c r="AI77" s="154"/>
      <c r="AJ77" s="154"/>
      <c r="AK77" s="154"/>
      <c r="AL77" s="153"/>
    </row>
    <row r="78" spans="1:39" s="107" customFormat="1" ht="18" customHeight="1" x14ac:dyDescent="0.2">
      <c r="B78" s="224"/>
      <c r="C78" s="219"/>
      <c r="D78" s="222"/>
      <c r="E78" s="285"/>
      <c r="F78" s="153"/>
      <c r="G78" s="153"/>
      <c r="H78" s="153"/>
      <c r="I78" s="153"/>
      <c r="J78" s="153"/>
      <c r="K78" s="154"/>
      <c r="L78" s="153"/>
      <c r="M78" s="153"/>
      <c r="N78" s="153"/>
      <c r="O78" s="153"/>
      <c r="P78" s="153"/>
      <c r="Q78" s="154"/>
      <c r="R78" s="153"/>
      <c r="S78" s="153"/>
      <c r="T78" s="154"/>
      <c r="U78" s="153"/>
      <c r="V78" s="153"/>
      <c r="W78" s="153"/>
      <c r="X78" s="153"/>
      <c r="Y78" s="153"/>
      <c r="Z78" s="153"/>
      <c r="AA78" s="153"/>
      <c r="AB78" s="153"/>
      <c r="AC78" s="154"/>
      <c r="AD78" s="153"/>
      <c r="AE78" s="153"/>
      <c r="AF78" s="153"/>
      <c r="AG78" s="153"/>
      <c r="AH78" s="153"/>
      <c r="AI78" s="154"/>
      <c r="AJ78" s="154"/>
      <c r="AK78" s="154"/>
      <c r="AL78" s="153"/>
    </row>
    <row r="79" spans="1:39" s="107" customFormat="1" ht="18" customHeight="1" x14ac:dyDescent="0.2">
      <c r="B79" s="224"/>
      <c r="C79" s="219"/>
      <c r="D79" s="222"/>
      <c r="E79" s="285"/>
      <c r="F79" s="153"/>
      <c r="G79" s="153"/>
      <c r="H79" s="153"/>
      <c r="I79" s="153"/>
      <c r="J79" s="153"/>
      <c r="K79" s="154"/>
      <c r="L79" s="153"/>
      <c r="M79" s="153"/>
      <c r="N79" s="153"/>
      <c r="O79" s="153"/>
      <c r="P79" s="153"/>
      <c r="Q79" s="154"/>
      <c r="R79" s="153"/>
      <c r="S79" s="153"/>
      <c r="T79" s="154"/>
      <c r="U79" s="153"/>
      <c r="V79" s="153"/>
      <c r="W79" s="153"/>
      <c r="X79" s="153"/>
      <c r="Y79" s="153"/>
      <c r="Z79" s="153"/>
      <c r="AA79" s="153"/>
      <c r="AB79" s="153"/>
      <c r="AC79" s="154"/>
      <c r="AD79" s="153"/>
      <c r="AE79" s="153"/>
      <c r="AF79" s="153"/>
      <c r="AG79" s="153"/>
      <c r="AH79" s="153"/>
      <c r="AI79" s="154"/>
      <c r="AJ79" s="154"/>
      <c r="AK79" s="154"/>
      <c r="AL79" s="153"/>
    </row>
    <row r="80" spans="1:39" s="107" customFormat="1" ht="18" customHeight="1" x14ac:dyDescent="0.2">
      <c r="B80" s="224"/>
      <c r="C80" s="219"/>
      <c r="D80" s="222"/>
      <c r="E80" s="285"/>
      <c r="F80" s="153"/>
      <c r="G80" s="153"/>
      <c r="H80" s="153"/>
      <c r="I80" s="153"/>
      <c r="J80" s="153"/>
      <c r="K80" s="154"/>
      <c r="L80" s="153"/>
      <c r="M80" s="153"/>
      <c r="N80" s="153"/>
      <c r="O80" s="153"/>
      <c r="P80" s="153"/>
      <c r="Q80" s="154"/>
      <c r="R80" s="153"/>
      <c r="S80" s="153"/>
      <c r="T80" s="154"/>
      <c r="U80" s="153"/>
      <c r="V80" s="153"/>
      <c r="W80" s="153"/>
      <c r="X80" s="153"/>
      <c r="Y80" s="153"/>
      <c r="Z80" s="153"/>
      <c r="AA80" s="153"/>
      <c r="AB80" s="153"/>
      <c r="AC80" s="154"/>
      <c r="AD80" s="153"/>
      <c r="AE80" s="153"/>
      <c r="AF80" s="153"/>
      <c r="AG80" s="153"/>
      <c r="AH80" s="153"/>
      <c r="AI80" s="154"/>
      <c r="AJ80" s="154"/>
      <c r="AK80" s="154"/>
      <c r="AL80" s="153"/>
    </row>
    <row r="81" spans="2:38" s="107" customFormat="1" ht="18" customHeight="1" x14ac:dyDescent="0.2">
      <c r="B81" s="224"/>
      <c r="C81" s="219"/>
      <c r="D81" s="222"/>
      <c r="E81" s="285"/>
      <c r="F81" s="153"/>
      <c r="G81" s="153"/>
      <c r="H81" s="153"/>
      <c r="I81" s="153"/>
      <c r="J81" s="153"/>
      <c r="K81" s="154"/>
      <c r="L81" s="153"/>
      <c r="M81" s="153"/>
      <c r="N81" s="153"/>
      <c r="O81" s="153"/>
      <c r="P81" s="153"/>
      <c r="Q81" s="154"/>
      <c r="R81" s="153"/>
      <c r="S81" s="153"/>
      <c r="T81" s="154"/>
      <c r="U81" s="153"/>
      <c r="V81" s="153"/>
      <c r="W81" s="153"/>
      <c r="X81" s="153"/>
      <c r="Y81" s="153"/>
      <c r="Z81" s="153"/>
      <c r="AA81" s="153"/>
      <c r="AB81" s="153"/>
      <c r="AC81" s="154"/>
      <c r="AD81" s="153"/>
      <c r="AE81" s="153"/>
      <c r="AF81" s="153"/>
      <c r="AG81" s="153"/>
      <c r="AH81" s="153"/>
      <c r="AI81" s="154"/>
      <c r="AJ81" s="154"/>
      <c r="AK81" s="154"/>
      <c r="AL81" s="153"/>
    </row>
    <row r="82" spans="2:38" s="107" customFormat="1" ht="18" customHeight="1" x14ac:dyDescent="0.2">
      <c r="B82" s="224"/>
      <c r="C82" s="219"/>
      <c r="D82" s="222"/>
      <c r="E82" s="285"/>
      <c r="F82" s="153"/>
      <c r="G82" s="153"/>
      <c r="H82" s="153"/>
      <c r="I82" s="153"/>
      <c r="J82" s="153"/>
      <c r="K82" s="154"/>
      <c r="L82" s="153"/>
      <c r="M82" s="153"/>
      <c r="N82" s="153"/>
      <c r="O82" s="153"/>
      <c r="P82" s="153"/>
      <c r="Q82" s="154"/>
      <c r="R82" s="153"/>
      <c r="S82" s="153"/>
      <c r="T82" s="154"/>
      <c r="U82" s="153"/>
      <c r="V82" s="153"/>
      <c r="W82" s="153"/>
      <c r="X82" s="153"/>
      <c r="Y82" s="153"/>
      <c r="Z82" s="153"/>
      <c r="AA82" s="153"/>
      <c r="AB82" s="153"/>
      <c r="AC82" s="154"/>
      <c r="AD82" s="153"/>
      <c r="AE82" s="153"/>
      <c r="AF82" s="153"/>
      <c r="AG82" s="153"/>
      <c r="AH82" s="153"/>
      <c r="AI82" s="154"/>
      <c r="AJ82" s="154"/>
      <c r="AK82" s="154"/>
      <c r="AL82" s="153"/>
    </row>
    <row r="83" spans="2:38" s="107" customFormat="1" ht="18" customHeight="1" x14ac:dyDescent="0.2">
      <c r="B83" s="224"/>
      <c r="C83" s="219"/>
      <c r="D83" s="222"/>
      <c r="E83" s="285"/>
      <c r="F83" s="153"/>
      <c r="G83" s="153"/>
      <c r="H83" s="153"/>
      <c r="I83" s="153"/>
      <c r="J83" s="153"/>
      <c r="K83" s="154"/>
      <c r="L83" s="153"/>
      <c r="M83" s="153"/>
      <c r="N83" s="153"/>
      <c r="O83" s="153"/>
      <c r="P83" s="153"/>
      <c r="Q83" s="154"/>
      <c r="R83" s="153"/>
      <c r="S83" s="153"/>
      <c r="T83" s="154"/>
      <c r="U83" s="153"/>
      <c r="V83" s="153"/>
      <c r="W83" s="153"/>
      <c r="X83" s="153"/>
      <c r="Y83" s="153"/>
      <c r="Z83" s="153"/>
      <c r="AA83" s="153"/>
      <c r="AB83" s="153"/>
      <c r="AC83" s="154"/>
      <c r="AD83" s="153"/>
      <c r="AE83" s="153"/>
      <c r="AF83" s="153"/>
      <c r="AG83" s="153"/>
      <c r="AH83" s="153"/>
      <c r="AI83" s="154"/>
      <c r="AJ83" s="154"/>
      <c r="AK83" s="154"/>
      <c r="AL83" s="153"/>
    </row>
    <row r="84" spans="2:38" s="107" customFormat="1" ht="18" customHeight="1" x14ac:dyDescent="0.2">
      <c r="B84" s="224"/>
      <c r="C84" s="219"/>
      <c r="D84" s="222"/>
      <c r="E84" s="285"/>
      <c r="F84" s="153"/>
      <c r="G84" s="153"/>
      <c r="H84" s="153"/>
      <c r="I84" s="153"/>
      <c r="J84" s="153"/>
      <c r="K84" s="154"/>
      <c r="L84" s="153"/>
      <c r="M84" s="153"/>
      <c r="N84" s="153"/>
      <c r="O84" s="153"/>
      <c r="P84" s="153"/>
      <c r="Q84" s="154"/>
      <c r="R84" s="153"/>
      <c r="S84" s="153"/>
      <c r="T84" s="154"/>
      <c r="U84" s="153"/>
      <c r="V84" s="153"/>
      <c r="W84" s="153"/>
      <c r="X84" s="153"/>
      <c r="Y84" s="153"/>
      <c r="Z84" s="153"/>
      <c r="AA84" s="153"/>
      <c r="AB84" s="153"/>
      <c r="AC84" s="154"/>
      <c r="AD84" s="153"/>
      <c r="AE84" s="153"/>
      <c r="AF84" s="153"/>
      <c r="AG84" s="153"/>
      <c r="AH84" s="153"/>
      <c r="AI84" s="154"/>
      <c r="AJ84" s="154"/>
      <c r="AK84" s="154"/>
      <c r="AL84" s="153"/>
    </row>
    <row r="85" spans="2:38" s="107" customFormat="1" ht="18" customHeight="1" x14ac:dyDescent="0.2">
      <c r="B85" s="224"/>
      <c r="C85" s="219"/>
      <c r="D85" s="222"/>
      <c r="E85" s="285"/>
      <c r="F85" s="153"/>
      <c r="G85" s="153"/>
      <c r="H85" s="153"/>
      <c r="I85" s="153"/>
      <c r="J85" s="153"/>
      <c r="K85" s="154"/>
      <c r="L85" s="153"/>
      <c r="M85" s="153"/>
      <c r="N85" s="153"/>
      <c r="O85" s="153"/>
      <c r="P85" s="153"/>
      <c r="Q85" s="154"/>
      <c r="R85" s="153"/>
      <c r="S85" s="153"/>
      <c r="T85" s="154"/>
      <c r="U85" s="153"/>
      <c r="V85" s="153"/>
      <c r="W85" s="153"/>
      <c r="X85" s="153"/>
      <c r="Y85" s="153"/>
      <c r="Z85" s="153"/>
      <c r="AA85" s="153"/>
      <c r="AB85" s="153"/>
      <c r="AC85" s="154"/>
      <c r="AD85" s="153"/>
      <c r="AE85" s="153"/>
      <c r="AF85" s="153"/>
      <c r="AG85" s="153"/>
      <c r="AH85" s="153"/>
      <c r="AI85" s="154"/>
      <c r="AJ85" s="154"/>
      <c r="AK85" s="154"/>
      <c r="AL85" s="153"/>
    </row>
    <row r="86" spans="2:38" s="107" customFormat="1" ht="18" customHeight="1" x14ac:dyDescent="0.2">
      <c r="B86" s="224"/>
      <c r="C86" s="219"/>
      <c r="D86" s="222"/>
      <c r="E86" s="285"/>
      <c r="F86" s="153"/>
      <c r="G86" s="153"/>
      <c r="H86" s="153"/>
      <c r="I86" s="153"/>
      <c r="J86" s="153"/>
      <c r="K86" s="154"/>
      <c r="L86" s="153"/>
      <c r="M86" s="153"/>
      <c r="N86" s="153"/>
      <c r="O86" s="153"/>
      <c r="P86" s="153"/>
      <c r="Q86" s="154"/>
      <c r="R86" s="153"/>
      <c r="S86" s="153"/>
      <c r="T86" s="154"/>
      <c r="U86" s="153"/>
      <c r="V86" s="153"/>
      <c r="W86" s="153"/>
      <c r="X86" s="153"/>
      <c r="Y86" s="153"/>
      <c r="Z86" s="153"/>
      <c r="AA86" s="153"/>
      <c r="AB86" s="153"/>
      <c r="AC86" s="154"/>
      <c r="AD86" s="153"/>
      <c r="AE86" s="153"/>
      <c r="AF86" s="153"/>
      <c r="AG86" s="153"/>
      <c r="AH86" s="153"/>
      <c r="AI86" s="154"/>
      <c r="AJ86" s="154"/>
      <c r="AK86" s="154"/>
      <c r="AL86" s="153"/>
    </row>
    <row r="87" spans="2:38" s="107" customFormat="1" ht="18" customHeight="1" x14ac:dyDescent="0.2">
      <c r="B87" s="224"/>
      <c r="C87" s="219"/>
      <c r="D87" s="222"/>
      <c r="E87" s="285"/>
      <c r="F87" s="153"/>
      <c r="G87" s="153"/>
      <c r="H87" s="153"/>
      <c r="I87" s="153"/>
      <c r="J87" s="153"/>
      <c r="K87" s="154"/>
      <c r="L87" s="153"/>
      <c r="M87" s="153"/>
      <c r="N87" s="153"/>
      <c r="O87" s="153"/>
      <c r="P87" s="153"/>
      <c r="Q87" s="154"/>
      <c r="R87" s="153"/>
      <c r="S87" s="153"/>
      <c r="T87" s="154"/>
      <c r="U87" s="153"/>
      <c r="V87" s="153"/>
      <c r="W87" s="153"/>
      <c r="X87" s="153"/>
      <c r="Y87" s="153"/>
      <c r="Z87" s="153"/>
      <c r="AA87" s="153"/>
      <c r="AB87" s="153"/>
      <c r="AC87" s="154"/>
      <c r="AD87" s="153"/>
      <c r="AE87" s="153"/>
      <c r="AF87" s="153"/>
      <c r="AG87" s="153"/>
      <c r="AH87" s="153"/>
      <c r="AI87" s="154"/>
      <c r="AJ87" s="154"/>
      <c r="AK87" s="154"/>
      <c r="AL87" s="153"/>
    </row>
    <row r="88" spans="2:38" s="107" customFormat="1" ht="18" customHeight="1" x14ac:dyDescent="0.2">
      <c r="B88" s="224"/>
      <c r="C88" s="219"/>
      <c r="D88" s="222"/>
      <c r="E88" s="285"/>
      <c r="F88" s="153"/>
      <c r="G88" s="153"/>
      <c r="H88" s="153"/>
      <c r="I88" s="153"/>
      <c r="J88" s="153"/>
      <c r="K88" s="154"/>
      <c r="L88" s="153"/>
      <c r="M88" s="153"/>
      <c r="N88" s="153"/>
      <c r="O88" s="153"/>
      <c r="P88" s="153"/>
      <c r="Q88" s="154"/>
      <c r="R88" s="153"/>
      <c r="S88" s="153"/>
      <c r="T88" s="154"/>
      <c r="U88" s="153"/>
      <c r="V88" s="153"/>
      <c r="W88" s="153"/>
      <c r="X88" s="153"/>
      <c r="Y88" s="153"/>
      <c r="Z88" s="153"/>
      <c r="AA88" s="153"/>
      <c r="AB88" s="153"/>
      <c r="AC88" s="154"/>
      <c r="AD88" s="153"/>
      <c r="AE88" s="153"/>
      <c r="AF88" s="153"/>
      <c r="AG88" s="153"/>
      <c r="AH88" s="153"/>
      <c r="AI88" s="154"/>
      <c r="AJ88" s="154"/>
      <c r="AK88" s="154"/>
      <c r="AL88" s="153"/>
    </row>
    <row r="89" spans="2:38" s="107" customFormat="1" ht="18" customHeight="1" x14ac:dyDescent="0.2">
      <c r="B89" s="224"/>
      <c r="C89" s="219"/>
      <c r="D89" s="222"/>
      <c r="E89" s="285"/>
      <c r="F89" s="153"/>
      <c r="G89" s="153"/>
      <c r="H89" s="153"/>
      <c r="I89" s="153"/>
      <c r="J89" s="153"/>
      <c r="K89" s="154"/>
      <c r="L89" s="153"/>
      <c r="M89" s="153"/>
      <c r="N89" s="153"/>
      <c r="O89" s="153"/>
      <c r="P89" s="153"/>
      <c r="Q89" s="154"/>
      <c r="R89" s="153"/>
      <c r="S89" s="153"/>
      <c r="T89" s="154"/>
      <c r="U89" s="153"/>
      <c r="V89" s="153"/>
      <c r="W89" s="153"/>
      <c r="X89" s="153"/>
      <c r="Y89" s="153"/>
      <c r="Z89" s="153"/>
      <c r="AA89" s="153"/>
      <c r="AB89" s="153"/>
      <c r="AC89" s="154"/>
      <c r="AD89" s="153"/>
      <c r="AE89" s="153"/>
      <c r="AF89" s="153"/>
      <c r="AG89" s="153"/>
      <c r="AH89" s="153"/>
      <c r="AI89" s="154"/>
      <c r="AJ89" s="154"/>
      <c r="AK89" s="154"/>
      <c r="AL89" s="153"/>
    </row>
  </sheetData>
  <mergeCells count="105">
    <mergeCell ref="A1:D1"/>
    <mergeCell ref="F1:AL1"/>
    <mergeCell ref="A2:D2"/>
    <mergeCell ref="F2:AL2"/>
    <mergeCell ref="A4:A6"/>
    <mergeCell ref="B4:B6"/>
    <mergeCell ref="C4:R4"/>
    <mergeCell ref="S4:AC4"/>
    <mergeCell ref="AD4:AH4"/>
    <mergeCell ref="AI4:AI6"/>
    <mergeCell ref="Q5:Q6"/>
    <mergeCell ref="R5:R6"/>
    <mergeCell ref="S5:S6"/>
    <mergeCell ref="T5:T6"/>
    <mergeCell ref="AJ4:AK4"/>
    <mergeCell ref="AL4:AL6"/>
    <mergeCell ref="C5:C6"/>
    <mergeCell ref="D5:D6"/>
    <mergeCell ref="E5:E6"/>
    <mergeCell ref="F5:H5"/>
    <mergeCell ref="I5:I6"/>
    <mergeCell ref="J5:J6"/>
    <mergeCell ref="K5:K6"/>
    <mergeCell ref="L5:N5"/>
    <mergeCell ref="AG5:AG6"/>
    <mergeCell ref="AH5:AH6"/>
    <mergeCell ref="AJ5:AJ6"/>
    <mergeCell ref="AK5:AK6"/>
    <mergeCell ref="A8:A25"/>
    <mergeCell ref="B8:B25"/>
    <mergeCell ref="R8:R25"/>
    <mergeCell ref="S8:S25"/>
    <mergeCell ref="U8:U25"/>
    <mergeCell ref="AA8:AA12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AL8:AL25"/>
    <mergeCell ref="A26:A34"/>
    <mergeCell ref="B26:B34"/>
    <mergeCell ref="R26:R34"/>
    <mergeCell ref="S26:S34"/>
    <mergeCell ref="U26:U34"/>
    <mergeCell ref="AA26:AA34"/>
    <mergeCell ref="AB26:AB34"/>
    <mergeCell ref="AC26:AC34"/>
    <mergeCell ref="AI26:AI34"/>
    <mergeCell ref="AB8:AB12"/>
    <mergeCell ref="AC8:AC25"/>
    <mergeCell ref="AH8:AH25"/>
    <mergeCell ref="AI8:AI25"/>
    <mergeCell ref="AJ8:AJ25"/>
    <mergeCell ref="AK8:AK25"/>
    <mergeCell ref="AJ26:AJ34"/>
    <mergeCell ref="AK26:AK34"/>
    <mergeCell ref="AL26:AL34"/>
    <mergeCell ref="AJ35:AJ49"/>
    <mergeCell ref="AK35:AK49"/>
    <mergeCell ref="AL35:AL49"/>
    <mergeCell ref="A50:A61"/>
    <mergeCell ref="B50:B61"/>
    <mergeCell ref="R50:R61"/>
    <mergeCell ref="U50:U61"/>
    <mergeCell ref="AB50:AB61"/>
    <mergeCell ref="AC50:AC61"/>
    <mergeCell ref="AI50:AI61"/>
    <mergeCell ref="AJ50:AJ61"/>
    <mergeCell ref="AK50:AK61"/>
    <mergeCell ref="AL50:AL61"/>
    <mergeCell ref="A35:A49"/>
    <mergeCell ref="B35:B49"/>
    <mergeCell ref="R35:R49"/>
    <mergeCell ref="S35:S49"/>
    <mergeCell ref="U35:U49"/>
    <mergeCell ref="AA35:AA49"/>
    <mergeCell ref="AB35:AB49"/>
    <mergeCell ref="AC35:AC49"/>
    <mergeCell ref="AI35:AI49"/>
    <mergeCell ref="Y76:AJ76"/>
    <mergeCell ref="AB62:AB68"/>
    <mergeCell ref="AC62:AC68"/>
    <mergeCell ref="AI62:AI68"/>
    <mergeCell ref="AJ62:AJ68"/>
    <mergeCell ref="AK62:AK68"/>
    <mergeCell ref="AL62:AL68"/>
    <mergeCell ref="A62:A68"/>
    <mergeCell ref="B62:B68"/>
    <mergeCell ref="R62:R68"/>
    <mergeCell ref="S62:S68"/>
    <mergeCell ref="AA62:AA68"/>
    <mergeCell ref="Y72:AJ72"/>
    <mergeCell ref="AK72:AL72"/>
    <mergeCell ref="G73:O73"/>
    <mergeCell ref="Y73:AJ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5"/>
  <sheetViews>
    <sheetView topLeftCell="A34" workbookViewId="0">
      <selection activeCell="AR14" sqref="AR14"/>
    </sheetView>
  </sheetViews>
  <sheetFormatPr defaultRowHeight="12.75" x14ac:dyDescent="0.2"/>
  <cols>
    <col min="1" max="1" width="2.125" style="146" customWidth="1"/>
    <col min="2" max="2" width="5.125" style="148" customWidth="1"/>
    <col min="3" max="3" width="20.875" style="149" customWidth="1"/>
    <col min="4" max="4" width="11.625" style="150" customWidth="1"/>
    <col min="5" max="5" width="3.125" style="158" customWidth="1"/>
    <col min="6" max="8" width="3" style="153" customWidth="1"/>
    <col min="9" max="9" width="3.625" style="153" customWidth="1"/>
    <col min="10" max="10" width="3" style="153" customWidth="1"/>
    <col min="11" max="11" width="3.5" style="154" customWidth="1"/>
    <col min="12" max="12" width="2.875" style="153" customWidth="1"/>
    <col min="13" max="13" width="2.25" style="153" customWidth="1"/>
    <col min="14" max="14" width="2.625" style="154" customWidth="1"/>
    <col min="15" max="15" width="1.875" style="153" customWidth="1"/>
    <col min="16" max="18" width="2.75" style="153" customWidth="1"/>
    <col min="19" max="22" width="2.125" style="153" customWidth="1"/>
    <col min="23" max="23" width="3" style="154" customWidth="1"/>
    <col min="24" max="28" width="2.125" style="153" customWidth="1"/>
    <col min="29" max="29" width="4.125" style="155" customWidth="1"/>
    <col min="30" max="30" width="3.625" style="154" customWidth="1"/>
    <col min="31" max="31" width="3" style="154" customWidth="1"/>
    <col min="32" max="32" width="3.875" style="153" customWidth="1"/>
    <col min="33" max="33" width="2" style="146" hidden="1" customWidth="1"/>
    <col min="34" max="34" width="4" style="146" hidden="1" customWidth="1"/>
    <col min="35" max="35" width="3" style="146" hidden="1" customWidth="1"/>
    <col min="36" max="36" width="2.375" style="146" hidden="1" customWidth="1"/>
    <col min="37" max="37" width="8.875" style="146" hidden="1" customWidth="1"/>
    <col min="38" max="38" width="3.875" style="146" hidden="1" customWidth="1"/>
    <col min="39" max="40" width="2.625" style="146" hidden="1" customWidth="1"/>
    <col min="41" max="41" width="6" style="146" hidden="1" customWidth="1"/>
    <col min="42" max="42" width="5.625" style="146" customWidth="1"/>
    <col min="43" max="43" width="4.375" style="146" customWidth="1"/>
    <col min="44" max="256" width="9" style="146"/>
    <col min="257" max="257" width="2.125" style="146" customWidth="1"/>
    <col min="258" max="258" width="5.125" style="146" customWidth="1"/>
    <col min="259" max="259" width="20.875" style="146" customWidth="1"/>
    <col min="260" max="260" width="11.625" style="146" customWidth="1"/>
    <col min="261" max="261" width="3.125" style="146" customWidth="1"/>
    <col min="262" max="264" width="3" style="146" customWidth="1"/>
    <col min="265" max="265" width="3.625" style="146" customWidth="1"/>
    <col min="266" max="266" width="3" style="146" customWidth="1"/>
    <col min="267" max="267" width="3.5" style="146" customWidth="1"/>
    <col min="268" max="268" width="2.875" style="146" customWidth="1"/>
    <col min="269" max="269" width="2.25" style="146" customWidth="1"/>
    <col min="270" max="270" width="2.625" style="146" customWidth="1"/>
    <col min="271" max="271" width="1.875" style="146" customWidth="1"/>
    <col min="272" max="274" width="2.75" style="146" customWidth="1"/>
    <col min="275" max="278" width="2.125" style="146" customWidth="1"/>
    <col min="279" max="279" width="3" style="146" customWidth="1"/>
    <col min="280" max="284" width="2.125" style="146" customWidth="1"/>
    <col min="285" max="285" width="4.125" style="146" customWidth="1"/>
    <col min="286" max="286" width="3.625" style="146" customWidth="1"/>
    <col min="287" max="287" width="3" style="146" customWidth="1"/>
    <col min="288" max="288" width="3.875" style="146" customWidth="1"/>
    <col min="289" max="297" width="0" style="146" hidden="1" customWidth="1"/>
    <col min="298" max="298" width="5.625" style="146" customWidth="1"/>
    <col min="299" max="299" width="4.375" style="146" customWidth="1"/>
    <col min="300" max="512" width="9" style="146"/>
    <col min="513" max="513" width="2.125" style="146" customWidth="1"/>
    <col min="514" max="514" width="5.125" style="146" customWidth="1"/>
    <col min="515" max="515" width="20.875" style="146" customWidth="1"/>
    <col min="516" max="516" width="11.625" style="146" customWidth="1"/>
    <col min="517" max="517" width="3.125" style="146" customWidth="1"/>
    <col min="518" max="520" width="3" style="146" customWidth="1"/>
    <col min="521" max="521" width="3.625" style="146" customWidth="1"/>
    <col min="522" max="522" width="3" style="146" customWidth="1"/>
    <col min="523" max="523" width="3.5" style="146" customWidth="1"/>
    <col min="524" max="524" width="2.875" style="146" customWidth="1"/>
    <col min="525" max="525" width="2.25" style="146" customWidth="1"/>
    <col min="526" max="526" width="2.625" style="146" customWidth="1"/>
    <col min="527" max="527" width="1.875" style="146" customWidth="1"/>
    <col min="528" max="530" width="2.75" style="146" customWidth="1"/>
    <col min="531" max="534" width="2.125" style="146" customWidth="1"/>
    <col min="535" max="535" width="3" style="146" customWidth="1"/>
    <col min="536" max="540" width="2.125" style="146" customWidth="1"/>
    <col min="541" max="541" width="4.125" style="146" customWidth="1"/>
    <col min="542" max="542" width="3.625" style="146" customWidth="1"/>
    <col min="543" max="543" width="3" style="146" customWidth="1"/>
    <col min="544" max="544" width="3.875" style="146" customWidth="1"/>
    <col min="545" max="553" width="0" style="146" hidden="1" customWidth="1"/>
    <col min="554" max="554" width="5.625" style="146" customWidth="1"/>
    <col min="555" max="555" width="4.375" style="146" customWidth="1"/>
    <col min="556" max="768" width="9" style="146"/>
    <col min="769" max="769" width="2.125" style="146" customWidth="1"/>
    <col min="770" max="770" width="5.125" style="146" customWidth="1"/>
    <col min="771" max="771" width="20.875" style="146" customWidth="1"/>
    <col min="772" max="772" width="11.625" style="146" customWidth="1"/>
    <col min="773" max="773" width="3.125" style="146" customWidth="1"/>
    <col min="774" max="776" width="3" style="146" customWidth="1"/>
    <col min="777" max="777" width="3.625" style="146" customWidth="1"/>
    <col min="778" max="778" width="3" style="146" customWidth="1"/>
    <col min="779" max="779" width="3.5" style="146" customWidth="1"/>
    <col min="780" max="780" width="2.875" style="146" customWidth="1"/>
    <col min="781" max="781" width="2.25" style="146" customWidth="1"/>
    <col min="782" max="782" width="2.625" style="146" customWidth="1"/>
    <col min="783" max="783" width="1.875" style="146" customWidth="1"/>
    <col min="784" max="786" width="2.75" style="146" customWidth="1"/>
    <col min="787" max="790" width="2.125" style="146" customWidth="1"/>
    <col min="791" max="791" width="3" style="146" customWidth="1"/>
    <col min="792" max="796" width="2.125" style="146" customWidth="1"/>
    <col min="797" max="797" width="4.125" style="146" customWidth="1"/>
    <col min="798" max="798" width="3.625" style="146" customWidth="1"/>
    <col min="799" max="799" width="3" style="146" customWidth="1"/>
    <col min="800" max="800" width="3.875" style="146" customWidth="1"/>
    <col min="801" max="809" width="0" style="146" hidden="1" customWidth="1"/>
    <col min="810" max="810" width="5.625" style="146" customWidth="1"/>
    <col min="811" max="811" width="4.375" style="146" customWidth="1"/>
    <col min="812" max="1024" width="9" style="146"/>
    <col min="1025" max="1025" width="2.125" style="146" customWidth="1"/>
    <col min="1026" max="1026" width="5.125" style="146" customWidth="1"/>
    <col min="1027" max="1027" width="20.875" style="146" customWidth="1"/>
    <col min="1028" max="1028" width="11.625" style="146" customWidth="1"/>
    <col min="1029" max="1029" width="3.125" style="146" customWidth="1"/>
    <col min="1030" max="1032" width="3" style="146" customWidth="1"/>
    <col min="1033" max="1033" width="3.625" style="146" customWidth="1"/>
    <col min="1034" max="1034" width="3" style="146" customWidth="1"/>
    <col min="1035" max="1035" width="3.5" style="146" customWidth="1"/>
    <col min="1036" max="1036" width="2.875" style="146" customWidth="1"/>
    <col min="1037" max="1037" width="2.25" style="146" customWidth="1"/>
    <col min="1038" max="1038" width="2.625" style="146" customWidth="1"/>
    <col min="1039" max="1039" width="1.875" style="146" customWidth="1"/>
    <col min="1040" max="1042" width="2.75" style="146" customWidth="1"/>
    <col min="1043" max="1046" width="2.125" style="146" customWidth="1"/>
    <col min="1047" max="1047" width="3" style="146" customWidth="1"/>
    <col min="1048" max="1052" width="2.125" style="146" customWidth="1"/>
    <col min="1053" max="1053" width="4.125" style="146" customWidth="1"/>
    <col min="1054" max="1054" width="3.625" style="146" customWidth="1"/>
    <col min="1055" max="1055" width="3" style="146" customWidth="1"/>
    <col min="1056" max="1056" width="3.875" style="146" customWidth="1"/>
    <col min="1057" max="1065" width="0" style="146" hidden="1" customWidth="1"/>
    <col min="1066" max="1066" width="5.625" style="146" customWidth="1"/>
    <col min="1067" max="1067" width="4.375" style="146" customWidth="1"/>
    <col min="1068" max="1280" width="9" style="146"/>
    <col min="1281" max="1281" width="2.125" style="146" customWidth="1"/>
    <col min="1282" max="1282" width="5.125" style="146" customWidth="1"/>
    <col min="1283" max="1283" width="20.875" style="146" customWidth="1"/>
    <col min="1284" max="1284" width="11.625" style="146" customWidth="1"/>
    <col min="1285" max="1285" width="3.125" style="146" customWidth="1"/>
    <col min="1286" max="1288" width="3" style="146" customWidth="1"/>
    <col min="1289" max="1289" width="3.625" style="146" customWidth="1"/>
    <col min="1290" max="1290" width="3" style="146" customWidth="1"/>
    <col min="1291" max="1291" width="3.5" style="146" customWidth="1"/>
    <col min="1292" max="1292" width="2.875" style="146" customWidth="1"/>
    <col min="1293" max="1293" width="2.25" style="146" customWidth="1"/>
    <col min="1294" max="1294" width="2.625" style="146" customWidth="1"/>
    <col min="1295" max="1295" width="1.875" style="146" customWidth="1"/>
    <col min="1296" max="1298" width="2.75" style="146" customWidth="1"/>
    <col min="1299" max="1302" width="2.125" style="146" customWidth="1"/>
    <col min="1303" max="1303" width="3" style="146" customWidth="1"/>
    <col min="1304" max="1308" width="2.125" style="146" customWidth="1"/>
    <col min="1309" max="1309" width="4.125" style="146" customWidth="1"/>
    <col min="1310" max="1310" width="3.625" style="146" customWidth="1"/>
    <col min="1311" max="1311" width="3" style="146" customWidth="1"/>
    <col min="1312" max="1312" width="3.875" style="146" customWidth="1"/>
    <col min="1313" max="1321" width="0" style="146" hidden="1" customWidth="1"/>
    <col min="1322" max="1322" width="5.625" style="146" customWidth="1"/>
    <col min="1323" max="1323" width="4.375" style="146" customWidth="1"/>
    <col min="1324" max="1536" width="9" style="146"/>
    <col min="1537" max="1537" width="2.125" style="146" customWidth="1"/>
    <col min="1538" max="1538" width="5.125" style="146" customWidth="1"/>
    <col min="1539" max="1539" width="20.875" style="146" customWidth="1"/>
    <col min="1540" max="1540" width="11.625" style="146" customWidth="1"/>
    <col min="1541" max="1541" width="3.125" style="146" customWidth="1"/>
    <col min="1542" max="1544" width="3" style="146" customWidth="1"/>
    <col min="1545" max="1545" width="3.625" style="146" customWidth="1"/>
    <col min="1546" max="1546" width="3" style="146" customWidth="1"/>
    <col min="1547" max="1547" width="3.5" style="146" customWidth="1"/>
    <col min="1548" max="1548" width="2.875" style="146" customWidth="1"/>
    <col min="1549" max="1549" width="2.25" style="146" customWidth="1"/>
    <col min="1550" max="1550" width="2.625" style="146" customWidth="1"/>
    <col min="1551" max="1551" width="1.875" style="146" customWidth="1"/>
    <col min="1552" max="1554" width="2.75" style="146" customWidth="1"/>
    <col min="1555" max="1558" width="2.125" style="146" customWidth="1"/>
    <col min="1559" max="1559" width="3" style="146" customWidth="1"/>
    <col min="1560" max="1564" width="2.125" style="146" customWidth="1"/>
    <col min="1565" max="1565" width="4.125" style="146" customWidth="1"/>
    <col min="1566" max="1566" width="3.625" style="146" customWidth="1"/>
    <col min="1567" max="1567" width="3" style="146" customWidth="1"/>
    <col min="1568" max="1568" width="3.875" style="146" customWidth="1"/>
    <col min="1569" max="1577" width="0" style="146" hidden="1" customWidth="1"/>
    <col min="1578" max="1578" width="5.625" style="146" customWidth="1"/>
    <col min="1579" max="1579" width="4.375" style="146" customWidth="1"/>
    <col min="1580" max="1792" width="9" style="146"/>
    <col min="1793" max="1793" width="2.125" style="146" customWidth="1"/>
    <col min="1794" max="1794" width="5.125" style="146" customWidth="1"/>
    <col min="1795" max="1795" width="20.875" style="146" customWidth="1"/>
    <col min="1796" max="1796" width="11.625" style="146" customWidth="1"/>
    <col min="1797" max="1797" width="3.125" style="146" customWidth="1"/>
    <col min="1798" max="1800" width="3" style="146" customWidth="1"/>
    <col min="1801" max="1801" width="3.625" style="146" customWidth="1"/>
    <col min="1802" max="1802" width="3" style="146" customWidth="1"/>
    <col min="1803" max="1803" width="3.5" style="146" customWidth="1"/>
    <col min="1804" max="1804" width="2.875" style="146" customWidth="1"/>
    <col min="1805" max="1805" width="2.25" style="146" customWidth="1"/>
    <col min="1806" max="1806" width="2.625" style="146" customWidth="1"/>
    <col min="1807" max="1807" width="1.875" style="146" customWidth="1"/>
    <col min="1808" max="1810" width="2.75" style="146" customWidth="1"/>
    <col min="1811" max="1814" width="2.125" style="146" customWidth="1"/>
    <col min="1815" max="1815" width="3" style="146" customWidth="1"/>
    <col min="1816" max="1820" width="2.125" style="146" customWidth="1"/>
    <col min="1821" max="1821" width="4.125" style="146" customWidth="1"/>
    <col min="1822" max="1822" width="3.625" style="146" customWidth="1"/>
    <col min="1823" max="1823" width="3" style="146" customWidth="1"/>
    <col min="1824" max="1824" width="3.875" style="146" customWidth="1"/>
    <col min="1825" max="1833" width="0" style="146" hidden="1" customWidth="1"/>
    <col min="1834" max="1834" width="5.625" style="146" customWidth="1"/>
    <col min="1835" max="1835" width="4.375" style="146" customWidth="1"/>
    <col min="1836" max="2048" width="9" style="146"/>
    <col min="2049" max="2049" width="2.125" style="146" customWidth="1"/>
    <col min="2050" max="2050" width="5.125" style="146" customWidth="1"/>
    <col min="2051" max="2051" width="20.875" style="146" customWidth="1"/>
    <col min="2052" max="2052" width="11.625" style="146" customWidth="1"/>
    <col min="2053" max="2053" width="3.125" style="146" customWidth="1"/>
    <col min="2054" max="2056" width="3" style="146" customWidth="1"/>
    <col min="2057" max="2057" width="3.625" style="146" customWidth="1"/>
    <col min="2058" max="2058" width="3" style="146" customWidth="1"/>
    <col min="2059" max="2059" width="3.5" style="146" customWidth="1"/>
    <col min="2060" max="2060" width="2.875" style="146" customWidth="1"/>
    <col min="2061" max="2061" width="2.25" style="146" customWidth="1"/>
    <col min="2062" max="2062" width="2.625" style="146" customWidth="1"/>
    <col min="2063" max="2063" width="1.875" style="146" customWidth="1"/>
    <col min="2064" max="2066" width="2.75" style="146" customWidth="1"/>
    <col min="2067" max="2070" width="2.125" style="146" customWidth="1"/>
    <col min="2071" max="2071" width="3" style="146" customWidth="1"/>
    <col min="2072" max="2076" width="2.125" style="146" customWidth="1"/>
    <col min="2077" max="2077" width="4.125" style="146" customWidth="1"/>
    <col min="2078" max="2078" width="3.625" style="146" customWidth="1"/>
    <col min="2079" max="2079" width="3" style="146" customWidth="1"/>
    <col min="2080" max="2080" width="3.875" style="146" customWidth="1"/>
    <col min="2081" max="2089" width="0" style="146" hidden="1" customWidth="1"/>
    <col min="2090" max="2090" width="5.625" style="146" customWidth="1"/>
    <col min="2091" max="2091" width="4.375" style="146" customWidth="1"/>
    <col min="2092" max="2304" width="9" style="146"/>
    <col min="2305" max="2305" width="2.125" style="146" customWidth="1"/>
    <col min="2306" max="2306" width="5.125" style="146" customWidth="1"/>
    <col min="2307" max="2307" width="20.875" style="146" customWidth="1"/>
    <col min="2308" max="2308" width="11.625" style="146" customWidth="1"/>
    <col min="2309" max="2309" width="3.125" style="146" customWidth="1"/>
    <col min="2310" max="2312" width="3" style="146" customWidth="1"/>
    <col min="2313" max="2313" width="3.625" style="146" customWidth="1"/>
    <col min="2314" max="2314" width="3" style="146" customWidth="1"/>
    <col min="2315" max="2315" width="3.5" style="146" customWidth="1"/>
    <col min="2316" max="2316" width="2.875" style="146" customWidth="1"/>
    <col min="2317" max="2317" width="2.25" style="146" customWidth="1"/>
    <col min="2318" max="2318" width="2.625" style="146" customWidth="1"/>
    <col min="2319" max="2319" width="1.875" style="146" customWidth="1"/>
    <col min="2320" max="2322" width="2.75" style="146" customWidth="1"/>
    <col min="2323" max="2326" width="2.125" style="146" customWidth="1"/>
    <col min="2327" max="2327" width="3" style="146" customWidth="1"/>
    <col min="2328" max="2332" width="2.125" style="146" customWidth="1"/>
    <col min="2333" max="2333" width="4.125" style="146" customWidth="1"/>
    <col min="2334" max="2334" width="3.625" style="146" customWidth="1"/>
    <col min="2335" max="2335" width="3" style="146" customWidth="1"/>
    <col min="2336" max="2336" width="3.875" style="146" customWidth="1"/>
    <col min="2337" max="2345" width="0" style="146" hidden="1" customWidth="1"/>
    <col min="2346" max="2346" width="5.625" style="146" customWidth="1"/>
    <col min="2347" max="2347" width="4.375" style="146" customWidth="1"/>
    <col min="2348" max="2560" width="9" style="146"/>
    <col min="2561" max="2561" width="2.125" style="146" customWidth="1"/>
    <col min="2562" max="2562" width="5.125" style="146" customWidth="1"/>
    <col min="2563" max="2563" width="20.875" style="146" customWidth="1"/>
    <col min="2564" max="2564" width="11.625" style="146" customWidth="1"/>
    <col min="2565" max="2565" width="3.125" style="146" customWidth="1"/>
    <col min="2566" max="2568" width="3" style="146" customWidth="1"/>
    <col min="2569" max="2569" width="3.625" style="146" customWidth="1"/>
    <col min="2570" max="2570" width="3" style="146" customWidth="1"/>
    <col min="2571" max="2571" width="3.5" style="146" customWidth="1"/>
    <col min="2572" max="2572" width="2.875" style="146" customWidth="1"/>
    <col min="2573" max="2573" width="2.25" style="146" customWidth="1"/>
    <col min="2574" max="2574" width="2.625" style="146" customWidth="1"/>
    <col min="2575" max="2575" width="1.875" style="146" customWidth="1"/>
    <col min="2576" max="2578" width="2.75" style="146" customWidth="1"/>
    <col min="2579" max="2582" width="2.125" style="146" customWidth="1"/>
    <col min="2583" max="2583" width="3" style="146" customWidth="1"/>
    <col min="2584" max="2588" width="2.125" style="146" customWidth="1"/>
    <col min="2589" max="2589" width="4.125" style="146" customWidth="1"/>
    <col min="2590" max="2590" width="3.625" style="146" customWidth="1"/>
    <col min="2591" max="2591" width="3" style="146" customWidth="1"/>
    <col min="2592" max="2592" width="3.875" style="146" customWidth="1"/>
    <col min="2593" max="2601" width="0" style="146" hidden="1" customWidth="1"/>
    <col min="2602" max="2602" width="5.625" style="146" customWidth="1"/>
    <col min="2603" max="2603" width="4.375" style="146" customWidth="1"/>
    <col min="2604" max="2816" width="9" style="146"/>
    <col min="2817" max="2817" width="2.125" style="146" customWidth="1"/>
    <col min="2818" max="2818" width="5.125" style="146" customWidth="1"/>
    <col min="2819" max="2819" width="20.875" style="146" customWidth="1"/>
    <col min="2820" max="2820" width="11.625" style="146" customWidth="1"/>
    <col min="2821" max="2821" width="3.125" style="146" customWidth="1"/>
    <col min="2822" max="2824" width="3" style="146" customWidth="1"/>
    <col min="2825" max="2825" width="3.625" style="146" customWidth="1"/>
    <col min="2826" max="2826" width="3" style="146" customWidth="1"/>
    <col min="2827" max="2827" width="3.5" style="146" customWidth="1"/>
    <col min="2828" max="2828" width="2.875" style="146" customWidth="1"/>
    <col min="2829" max="2829" width="2.25" style="146" customWidth="1"/>
    <col min="2830" max="2830" width="2.625" style="146" customWidth="1"/>
    <col min="2831" max="2831" width="1.875" style="146" customWidth="1"/>
    <col min="2832" max="2834" width="2.75" style="146" customWidth="1"/>
    <col min="2835" max="2838" width="2.125" style="146" customWidth="1"/>
    <col min="2839" max="2839" width="3" style="146" customWidth="1"/>
    <col min="2840" max="2844" width="2.125" style="146" customWidth="1"/>
    <col min="2845" max="2845" width="4.125" style="146" customWidth="1"/>
    <col min="2846" max="2846" width="3.625" style="146" customWidth="1"/>
    <col min="2847" max="2847" width="3" style="146" customWidth="1"/>
    <col min="2848" max="2848" width="3.875" style="146" customWidth="1"/>
    <col min="2849" max="2857" width="0" style="146" hidden="1" customWidth="1"/>
    <col min="2858" max="2858" width="5.625" style="146" customWidth="1"/>
    <col min="2859" max="2859" width="4.375" style="146" customWidth="1"/>
    <col min="2860" max="3072" width="9" style="146"/>
    <col min="3073" max="3073" width="2.125" style="146" customWidth="1"/>
    <col min="3074" max="3074" width="5.125" style="146" customWidth="1"/>
    <col min="3075" max="3075" width="20.875" style="146" customWidth="1"/>
    <col min="3076" max="3076" width="11.625" style="146" customWidth="1"/>
    <col min="3077" max="3077" width="3.125" style="146" customWidth="1"/>
    <col min="3078" max="3080" width="3" style="146" customWidth="1"/>
    <col min="3081" max="3081" width="3.625" style="146" customWidth="1"/>
    <col min="3082" max="3082" width="3" style="146" customWidth="1"/>
    <col min="3083" max="3083" width="3.5" style="146" customWidth="1"/>
    <col min="3084" max="3084" width="2.875" style="146" customWidth="1"/>
    <col min="3085" max="3085" width="2.25" style="146" customWidth="1"/>
    <col min="3086" max="3086" width="2.625" style="146" customWidth="1"/>
    <col min="3087" max="3087" width="1.875" style="146" customWidth="1"/>
    <col min="3088" max="3090" width="2.75" style="146" customWidth="1"/>
    <col min="3091" max="3094" width="2.125" style="146" customWidth="1"/>
    <col min="3095" max="3095" width="3" style="146" customWidth="1"/>
    <col min="3096" max="3100" width="2.125" style="146" customWidth="1"/>
    <col min="3101" max="3101" width="4.125" style="146" customWidth="1"/>
    <col min="3102" max="3102" width="3.625" style="146" customWidth="1"/>
    <col min="3103" max="3103" width="3" style="146" customWidth="1"/>
    <col min="3104" max="3104" width="3.875" style="146" customWidth="1"/>
    <col min="3105" max="3113" width="0" style="146" hidden="1" customWidth="1"/>
    <col min="3114" max="3114" width="5.625" style="146" customWidth="1"/>
    <col min="3115" max="3115" width="4.375" style="146" customWidth="1"/>
    <col min="3116" max="3328" width="9" style="146"/>
    <col min="3329" max="3329" width="2.125" style="146" customWidth="1"/>
    <col min="3330" max="3330" width="5.125" style="146" customWidth="1"/>
    <col min="3331" max="3331" width="20.875" style="146" customWidth="1"/>
    <col min="3332" max="3332" width="11.625" style="146" customWidth="1"/>
    <col min="3333" max="3333" width="3.125" style="146" customWidth="1"/>
    <col min="3334" max="3336" width="3" style="146" customWidth="1"/>
    <col min="3337" max="3337" width="3.625" style="146" customWidth="1"/>
    <col min="3338" max="3338" width="3" style="146" customWidth="1"/>
    <col min="3339" max="3339" width="3.5" style="146" customWidth="1"/>
    <col min="3340" max="3340" width="2.875" style="146" customWidth="1"/>
    <col min="3341" max="3341" width="2.25" style="146" customWidth="1"/>
    <col min="3342" max="3342" width="2.625" style="146" customWidth="1"/>
    <col min="3343" max="3343" width="1.875" style="146" customWidth="1"/>
    <col min="3344" max="3346" width="2.75" style="146" customWidth="1"/>
    <col min="3347" max="3350" width="2.125" style="146" customWidth="1"/>
    <col min="3351" max="3351" width="3" style="146" customWidth="1"/>
    <col min="3352" max="3356" width="2.125" style="146" customWidth="1"/>
    <col min="3357" max="3357" width="4.125" style="146" customWidth="1"/>
    <col min="3358" max="3358" width="3.625" style="146" customWidth="1"/>
    <col min="3359" max="3359" width="3" style="146" customWidth="1"/>
    <col min="3360" max="3360" width="3.875" style="146" customWidth="1"/>
    <col min="3361" max="3369" width="0" style="146" hidden="1" customWidth="1"/>
    <col min="3370" max="3370" width="5.625" style="146" customWidth="1"/>
    <col min="3371" max="3371" width="4.375" style="146" customWidth="1"/>
    <col min="3372" max="3584" width="9" style="146"/>
    <col min="3585" max="3585" width="2.125" style="146" customWidth="1"/>
    <col min="3586" max="3586" width="5.125" style="146" customWidth="1"/>
    <col min="3587" max="3587" width="20.875" style="146" customWidth="1"/>
    <col min="3588" max="3588" width="11.625" style="146" customWidth="1"/>
    <col min="3589" max="3589" width="3.125" style="146" customWidth="1"/>
    <col min="3590" max="3592" width="3" style="146" customWidth="1"/>
    <col min="3593" max="3593" width="3.625" style="146" customWidth="1"/>
    <col min="3594" max="3594" width="3" style="146" customWidth="1"/>
    <col min="3595" max="3595" width="3.5" style="146" customWidth="1"/>
    <col min="3596" max="3596" width="2.875" style="146" customWidth="1"/>
    <col min="3597" max="3597" width="2.25" style="146" customWidth="1"/>
    <col min="3598" max="3598" width="2.625" style="146" customWidth="1"/>
    <col min="3599" max="3599" width="1.875" style="146" customWidth="1"/>
    <col min="3600" max="3602" width="2.75" style="146" customWidth="1"/>
    <col min="3603" max="3606" width="2.125" style="146" customWidth="1"/>
    <col min="3607" max="3607" width="3" style="146" customWidth="1"/>
    <col min="3608" max="3612" width="2.125" style="146" customWidth="1"/>
    <col min="3613" max="3613" width="4.125" style="146" customWidth="1"/>
    <col min="3614" max="3614" width="3.625" style="146" customWidth="1"/>
    <col min="3615" max="3615" width="3" style="146" customWidth="1"/>
    <col min="3616" max="3616" width="3.875" style="146" customWidth="1"/>
    <col min="3617" max="3625" width="0" style="146" hidden="1" customWidth="1"/>
    <col min="3626" max="3626" width="5.625" style="146" customWidth="1"/>
    <col min="3627" max="3627" width="4.375" style="146" customWidth="1"/>
    <col min="3628" max="3840" width="9" style="146"/>
    <col min="3841" max="3841" width="2.125" style="146" customWidth="1"/>
    <col min="3842" max="3842" width="5.125" style="146" customWidth="1"/>
    <col min="3843" max="3843" width="20.875" style="146" customWidth="1"/>
    <col min="3844" max="3844" width="11.625" style="146" customWidth="1"/>
    <col min="3845" max="3845" width="3.125" style="146" customWidth="1"/>
    <col min="3846" max="3848" width="3" style="146" customWidth="1"/>
    <col min="3849" max="3849" width="3.625" style="146" customWidth="1"/>
    <col min="3850" max="3850" width="3" style="146" customWidth="1"/>
    <col min="3851" max="3851" width="3.5" style="146" customWidth="1"/>
    <col min="3852" max="3852" width="2.875" style="146" customWidth="1"/>
    <col min="3853" max="3853" width="2.25" style="146" customWidth="1"/>
    <col min="3854" max="3854" width="2.625" style="146" customWidth="1"/>
    <col min="3855" max="3855" width="1.875" style="146" customWidth="1"/>
    <col min="3856" max="3858" width="2.75" style="146" customWidth="1"/>
    <col min="3859" max="3862" width="2.125" style="146" customWidth="1"/>
    <col min="3863" max="3863" width="3" style="146" customWidth="1"/>
    <col min="3864" max="3868" width="2.125" style="146" customWidth="1"/>
    <col min="3869" max="3869" width="4.125" style="146" customWidth="1"/>
    <col min="3870" max="3870" width="3.625" style="146" customWidth="1"/>
    <col min="3871" max="3871" width="3" style="146" customWidth="1"/>
    <col min="3872" max="3872" width="3.875" style="146" customWidth="1"/>
    <col min="3873" max="3881" width="0" style="146" hidden="1" customWidth="1"/>
    <col min="3882" max="3882" width="5.625" style="146" customWidth="1"/>
    <col min="3883" max="3883" width="4.375" style="146" customWidth="1"/>
    <col min="3884" max="4096" width="9" style="146"/>
    <col min="4097" max="4097" width="2.125" style="146" customWidth="1"/>
    <col min="4098" max="4098" width="5.125" style="146" customWidth="1"/>
    <col min="4099" max="4099" width="20.875" style="146" customWidth="1"/>
    <col min="4100" max="4100" width="11.625" style="146" customWidth="1"/>
    <col min="4101" max="4101" width="3.125" style="146" customWidth="1"/>
    <col min="4102" max="4104" width="3" style="146" customWidth="1"/>
    <col min="4105" max="4105" width="3.625" style="146" customWidth="1"/>
    <col min="4106" max="4106" width="3" style="146" customWidth="1"/>
    <col min="4107" max="4107" width="3.5" style="146" customWidth="1"/>
    <col min="4108" max="4108" width="2.875" style="146" customWidth="1"/>
    <col min="4109" max="4109" width="2.25" style="146" customWidth="1"/>
    <col min="4110" max="4110" width="2.625" style="146" customWidth="1"/>
    <col min="4111" max="4111" width="1.875" style="146" customWidth="1"/>
    <col min="4112" max="4114" width="2.75" style="146" customWidth="1"/>
    <col min="4115" max="4118" width="2.125" style="146" customWidth="1"/>
    <col min="4119" max="4119" width="3" style="146" customWidth="1"/>
    <col min="4120" max="4124" width="2.125" style="146" customWidth="1"/>
    <col min="4125" max="4125" width="4.125" style="146" customWidth="1"/>
    <col min="4126" max="4126" width="3.625" style="146" customWidth="1"/>
    <col min="4127" max="4127" width="3" style="146" customWidth="1"/>
    <col min="4128" max="4128" width="3.875" style="146" customWidth="1"/>
    <col min="4129" max="4137" width="0" style="146" hidden="1" customWidth="1"/>
    <col min="4138" max="4138" width="5.625" style="146" customWidth="1"/>
    <col min="4139" max="4139" width="4.375" style="146" customWidth="1"/>
    <col min="4140" max="4352" width="9" style="146"/>
    <col min="4353" max="4353" width="2.125" style="146" customWidth="1"/>
    <col min="4354" max="4354" width="5.125" style="146" customWidth="1"/>
    <col min="4355" max="4355" width="20.875" style="146" customWidth="1"/>
    <col min="4356" max="4356" width="11.625" style="146" customWidth="1"/>
    <col min="4357" max="4357" width="3.125" style="146" customWidth="1"/>
    <col min="4358" max="4360" width="3" style="146" customWidth="1"/>
    <col min="4361" max="4361" width="3.625" style="146" customWidth="1"/>
    <col min="4362" max="4362" width="3" style="146" customWidth="1"/>
    <col min="4363" max="4363" width="3.5" style="146" customWidth="1"/>
    <col min="4364" max="4364" width="2.875" style="146" customWidth="1"/>
    <col min="4365" max="4365" width="2.25" style="146" customWidth="1"/>
    <col min="4366" max="4366" width="2.625" style="146" customWidth="1"/>
    <col min="4367" max="4367" width="1.875" style="146" customWidth="1"/>
    <col min="4368" max="4370" width="2.75" style="146" customWidth="1"/>
    <col min="4371" max="4374" width="2.125" style="146" customWidth="1"/>
    <col min="4375" max="4375" width="3" style="146" customWidth="1"/>
    <col min="4376" max="4380" width="2.125" style="146" customWidth="1"/>
    <col min="4381" max="4381" width="4.125" style="146" customWidth="1"/>
    <col min="4382" max="4382" width="3.625" style="146" customWidth="1"/>
    <col min="4383" max="4383" width="3" style="146" customWidth="1"/>
    <col min="4384" max="4384" width="3.875" style="146" customWidth="1"/>
    <col min="4385" max="4393" width="0" style="146" hidden="1" customWidth="1"/>
    <col min="4394" max="4394" width="5.625" style="146" customWidth="1"/>
    <col min="4395" max="4395" width="4.375" style="146" customWidth="1"/>
    <col min="4396" max="4608" width="9" style="146"/>
    <col min="4609" max="4609" width="2.125" style="146" customWidth="1"/>
    <col min="4610" max="4610" width="5.125" style="146" customWidth="1"/>
    <col min="4611" max="4611" width="20.875" style="146" customWidth="1"/>
    <col min="4612" max="4612" width="11.625" style="146" customWidth="1"/>
    <col min="4613" max="4613" width="3.125" style="146" customWidth="1"/>
    <col min="4614" max="4616" width="3" style="146" customWidth="1"/>
    <col min="4617" max="4617" width="3.625" style="146" customWidth="1"/>
    <col min="4618" max="4618" width="3" style="146" customWidth="1"/>
    <col min="4619" max="4619" width="3.5" style="146" customWidth="1"/>
    <col min="4620" max="4620" width="2.875" style="146" customWidth="1"/>
    <col min="4621" max="4621" width="2.25" style="146" customWidth="1"/>
    <col min="4622" max="4622" width="2.625" style="146" customWidth="1"/>
    <col min="4623" max="4623" width="1.875" style="146" customWidth="1"/>
    <col min="4624" max="4626" width="2.75" style="146" customWidth="1"/>
    <col min="4627" max="4630" width="2.125" style="146" customWidth="1"/>
    <col min="4631" max="4631" width="3" style="146" customWidth="1"/>
    <col min="4632" max="4636" width="2.125" style="146" customWidth="1"/>
    <col min="4637" max="4637" width="4.125" style="146" customWidth="1"/>
    <col min="4638" max="4638" width="3.625" style="146" customWidth="1"/>
    <col min="4639" max="4639" width="3" style="146" customWidth="1"/>
    <col min="4640" max="4640" width="3.875" style="146" customWidth="1"/>
    <col min="4641" max="4649" width="0" style="146" hidden="1" customWidth="1"/>
    <col min="4650" max="4650" width="5.625" style="146" customWidth="1"/>
    <col min="4651" max="4651" width="4.375" style="146" customWidth="1"/>
    <col min="4652" max="4864" width="9" style="146"/>
    <col min="4865" max="4865" width="2.125" style="146" customWidth="1"/>
    <col min="4866" max="4866" width="5.125" style="146" customWidth="1"/>
    <col min="4867" max="4867" width="20.875" style="146" customWidth="1"/>
    <col min="4868" max="4868" width="11.625" style="146" customWidth="1"/>
    <col min="4869" max="4869" width="3.125" style="146" customWidth="1"/>
    <col min="4870" max="4872" width="3" style="146" customWidth="1"/>
    <col min="4873" max="4873" width="3.625" style="146" customWidth="1"/>
    <col min="4874" max="4874" width="3" style="146" customWidth="1"/>
    <col min="4875" max="4875" width="3.5" style="146" customWidth="1"/>
    <col min="4876" max="4876" width="2.875" style="146" customWidth="1"/>
    <col min="4877" max="4877" width="2.25" style="146" customWidth="1"/>
    <col min="4878" max="4878" width="2.625" style="146" customWidth="1"/>
    <col min="4879" max="4879" width="1.875" style="146" customWidth="1"/>
    <col min="4880" max="4882" width="2.75" style="146" customWidth="1"/>
    <col min="4883" max="4886" width="2.125" style="146" customWidth="1"/>
    <col min="4887" max="4887" width="3" style="146" customWidth="1"/>
    <col min="4888" max="4892" width="2.125" style="146" customWidth="1"/>
    <col min="4893" max="4893" width="4.125" style="146" customWidth="1"/>
    <col min="4894" max="4894" width="3.625" style="146" customWidth="1"/>
    <col min="4895" max="4895" width="3" style="146" customWidth="1"/>
    <col min="4896" max="4896" width="3.875" style="146" customWidth="1"/>
    <col min="4897" max="4905" width="0" style="146" hidden="1" customWidth="1"/>
    <col min="4906" max="4906" width="5.625" style="146" customWidth="1"/>
    <col min="4907" max="4907" width="4.375" style="146" customWidth="1"/>
    <col min="4908" max="5120" width="9" style="146"/>
    <col min="5121" max="5121" width="2.125" style="146" customWidth="1"/>
    <col min="5122" max="5122" width="5.125" style="146" customWidth="1"/>
    <col min="5123" max="5123" width="20.875" style="146" customWidth="1"/>
    <col min="5124" max="5124" width="11.625" style="146" customWidth="1"/>
    <col min="5125" max="5125" width="3.125" style="146" customWidth="1"/>
    <col min="5126" max="5128" width="3" style="146" customWidth="1"/>
    <col min="5129" max="5129" width="3.625" style="146" customWidth="1"/>
    <col min="5130" max="5130" width="3" style="146" customWidth="1"/>
    <col min="5131" max="5131" width="3.5" style="146" customWidth="1"/>
    <col min="5132" max="5132" width="2.875" style="146" customWidth="1"/>
    <col min="5133" max="5133" width="2.25" style="146" customWidth="1"/>
    <col min="5134" max="5134" width="2.625" style="146" customWidth="1"/>
    <col min="5135" max="5135" width="1.875" style="146" customWidth="1"/>
    <col min="5136" max="5138" width="2.75" style="146" customWidth="1"/>
    <col min="5139" max="5142" width="2.125" style="146" customWidth="1"/>
    <col min="5143" max="5143" width="3" style="146" customWidth="1"/>
    <col min="5144" max="5148" width="2.125" style="146" customWidth="1"/>
    <col min="5149" max="5149" width="4.125" style="146" customWidth="1"/>
    <col min="5150" max="5150" width="3.625" style="146" customWidth="1"/>
    <col min="5151" max="5151" width="3" style="146" customWidth="1"/>
    <col min="5152" max="5152" width="3.875" style="146" customWidth="1"/>
    <col min="5153" max="5161" width="0" style="146" hidden="1" customWidth="1"/>
    <col min="5162" max="5162" width="5.625" style="146" customWidth="1"/>
    <col min="5163" max="5163" width="4.375" style="146" customWidth="1"/>
    <col min="5164" max="5376" width="9" style="146"/>
    <col min="5377" max="5377" width="2.125" style="146" customWidth="1"/>
    <col min="5378" max="5378" width="5.125" style="146" customWidth="1"/>
    <col min="5379" max="5379" width="20.875" style="146" customWidth="1"/>
    <col min="5380" max="5380" width="11.625" style="146" customWidth="1"/>
    <col min="5381" max="5381" width="3.125" style="146" customWidth="1"/>
    <col min="5382" max="5384" width="3" style="146" customWidth="1"/>
    <col min="5385" max="5385" width="3.625" style="146" customWidth="1"/>
    <col min="5386" max="5386" width="3" style="146" customWidth="1"/>
    <col min="5387" max="5387" width="3.5" style="146" customWidth="1"/>
    <col min="5388" max="5388" width="2.875" style="146" customWidth="1"/>
    <col min="5389" max="5389" width="2.25" style="146" customWidth="1"/>
    <col min="5390" max="5390" width="2.625" style="146" customWidth="1"/>
    <col min="5391" max="5391" width="1.875" style="146" customWidth="1"/>
    <col min="5392" max="5394" width="2.75" style="146" customWidth="1"/>
    <col min="5395" max="5398" width="2.125" style="146" customWidth="1"/>
    <col min="5399" max="5399" width="3" style="146" customWidth="1"/>
    <col min="5400" max="5404" width="2.125" style="146" customWidth="1"/>
    <col min="5405" max="5405" width="4.125" style="146" customWidth="1"/>
    <col min="5406" max="5406" width="3.625" style="146" customWidth="1"/>
    <col min="5407" max="5407" width="3" style="146" customWidth="1"/>
    <col min="5408" max="5408" width="3.875" style="146" customWidth="1"/>
    <col min="5409" max="5417" width="0" style="146" hidden="1" customWidth="1"/>
    <col min="5418" max="5418" width="5.625" style="146" customWidth="1"/>
    <col min="5419" max="5419" width="4.375" style="146" customWidth="1"/>
    <col min="5420" max="5632" width="9" style="146"/>
    <col min="5633" max="5633" width="2.125" style="146" customWidth="1"/>
    <col min="5634" max="5634" width="5.125" style="146" customWidth="1"/>
    <col min="5635" max="5635" width="20.875" style="146" customWidth="1"/>
    <col min="5636" max="5636" width="11.625" style="146" customWidth="1"/>
    <col min="5637" max="5637" width="3.125" style="146" customWidth="1"/>
    <col min="5638" max="5640" width="3" style="146" customWidth="1"/>
    <col min="5641" max="5641" width="3.625" style="146" customWidth="1"/>
    <col min="5642" max="5642" width="3" style="146" customWidth="1"/>
    <col min="5643" max="5643" width="3.5" style="146" customWidth="1"/>
    <col min="5644" max="5644" width="2.875" style="146" customWidth="1"/>
    <col min="5645" max="5645" width="2.25" style="146" customWidth="1"/>
    <col min="5646" max="5646" width="2.625" style="146" customWidth="1"/>
    <col min="5647" max="5647" width="1.875" style="146" customWidth="1"/>
    <col min="5648" max="5650" width="2.75" style="146" customWidth="1"/>
    <col min="5651" max="5654" width="2.125" style="146" customWidth="1"/>
    <col min="5655" max="5655" width="3" style="146" customWidth="1"/>
    <col min="5656" max="5660" width="2.125" style="146" customWidth="1"/>
    <col min="5661" max="5661" width="4.125" style="146" customWidth="1"/>
    <col min="5662" max="5662" width="3.625" style="146" customWidth="1"/>
    <col min="5663" max="5663" width="3" style="146" customWidth="1"/>
    <col min="5664" max="5664" width="3.875" style="146" customWidth="1"/>
    <col min="5665" max="5673" width="0" style="146" hidden="1" customWidth="1"/>
    <col min="5674" max="5674" width="5.625" style="146" customWidth="1"/>
    <col min="5675" max="5675" width="4.375" style="146" customWidth="1"/>
    <col min="5676" max="5888" width="9" style="146"/>
    <col min="5889" max="5889" width="2.125" style="146" customWidth="1"/>
    <col min="5890" max="5890" width="5.125" style="146" customWidth="1"/>
    <col min="5891" max="5891" width="20.875" style="146" customWidth="1"/>
    <col min="5892" max="5892" width="11.625" style="146" customWidth="1"/>
    <col min="5893" max="5893" width="3.125" style="146" customWidth="1"/>
    <col min="5894" max="5896" width="3" style="146" customWidth="1"/>
    <col min="5897" max="5897" width="3.625" style="146" customWidth="1"/>
    <col min="5898" max="5898" width="3" style="146" customWidth="1"/>
    <col min="5899" max="5899" width="3.5" style="146" customWidth="1"/>
    <col min="5900" max="5900" width="2.875" style="146" customWidth="1"/>
    <col min="5901" max="5901" width="2.25" style="146" customWidth="1"/>
    <col min="5902" max="5902" width="2.625" style="146" customWidth="1"/>
    <col min="5903" max="5903" width="1.875" style="146" customWidth="1"/>
    <col min="5904" max="5906" width="2.75" style="146" customWidth="1"/>
    <col min="5907" max="5910" width="2.125" style="146" customWidth="1"/>
    <col min="5911" max="5911" width="3" style="146" customWidth="1"/>
    <col min="5912" max="5916" width="2.125" style="146" customWidth="1"/>
    <col min="5917" max="5917" width="4.125" style="146" customWidth="1"/>
    <col min="5918" max="5918" width="3.625" style="146" customWidth="1"/>
    <col min="5919" max="5919" width="3" style="146" customWidth="1"/>
    <col min="5920" max="5920" width="3.875" style="146" customWidth="1"/>
    <col min="5921" max="5929" width="0" style="146" hidden="1" customWidth="1"/>
    <col min="5930" max="5930" width="5.625" style="146" customWidth="1"/>
    <col min="5931" max="5931" width="4.375" style="146" customWidth="1"/>
    <col min="5932" max="6144" width="9" style="146"/>
    <col min="6145" max="6145" width="2.125" style="146" customWidth="1"/>
    <col min="6146" max="6146" width="5.125" style="146" customWidth="1"/>
    <col min="6147" max="6147" width="20.875" style="146" customWidth="1"/>
    <col min="6148" max="6148" width="11.625" style="146" customWidth="1"/>
    <col min="6149" max="6149" width="3.125" style="146" customWidth="1"/>
    <col min="6150" max="6152" width="3" style="146" customWidth="1"/>
    <col min="6153" max="6153" width="3.625" style="146" customWidth="1"/>
    <col min="6154" max="6154" width="3" style="146" customWidth="1"/>
    <col min="6155" max="6155" width="3.5" style="146" customWidth="1"/>
    <col min="6156" max="6156" width="2.875" style="146" customWidth="1"/>
    <col min="6157" max="6157" width="2.25" style="146" customWidth="1"/>
    <col min="6158" max="6158" width="2.625" style="146" customWidth="1"/>
    <col min="6159" max="6159" width="1.875" style="146" customWidth="1"/>
    <col min="6160" max="6162" width="2.75" style="146" customWidth="1"/>
    <col min="6163" max="6166" width="2.125" style="146" customWidth="1"/>
    <col min="6167" max="6167" width="3" style="146" customWidth="1"/>
    <col min="6168" max="6172" width="2.125" style="146" customWidth="1"/>
    <col min="6173" max="6173" width="4.125" style="146" customWidth="1"/>
    <col min="6174" max="6174" width="3.625" style="146" customWidth="1"/>
    <col min="6175" max="6175" width="3" style="146" customWidth="1"/>
    <col min="6176" max="6176" width="3.875" style="146" customWidth="1"/>
    <col min="6177" max="6185" width="0" style="146" hidden="1" customWidth="1"/>
    <col min="6186" max="6186" width="5.625" style="146" customWidth="1"/>
    <col min="6187" max="6187" width="4.375" style="146" customWidth="1"/>
    <col min="6188" max="6400" width="9" style="146"/>
    <col min="6401" max="6401" width="2.125" style="146" customWidth="1"/>
    <col min="6402" max="6402" width="5.125" style="146" customWidth="1"/>
    <col min="6403" max="6403" width="20.875" style="146" customWidth="1"/>
    <col min="6404" max="6404" width="11.625" style="146" customWidth="1"/>
    <col min="6405" max="6405" width="3.125" style="146" customWidth="1"/>
    <col min="6406" max="6408" width="3" style="146" customWidth="1"/>
    <col min="6409" max="6409" width="3.625" style="146" customWidth="1"/>
    <col min="6410" max="6410" width="3" style="146" customWidth="1"/>
    <col min="6411" max="6411" width="3.5" style="146" customWidth="1"/>
    <col min="6412" max="6412" width="2.875" style="146" customWidth="1"/>
    <col min="6413" max="6413" width="2.25" style="146" customWidth="1"/>
    <col min="6414" max="6414" width="2.625" style="146" customWidth="1"/>
    <col min="6415" max="6415" width="1.875" style="146" customWidth="1"/>
    <col min="6416" max="6418" width="2.75" style="146" customWidth="1"/>
    <col min="6419" max="6422" width="2.125" style="146" customWidth="1"/>
    <col min="6423" max="6423" width="3" style="146" customWidth="1"/>
    <col min="6424" max="6428" width="2.125" style="146" customWidth="1"/>
    <col min="6429" max="6429" width="4.125" style="146" customWidth="1"/>
    <col min="6430" max="6430" width="3.625" style="146" customWidth="1"/>
    <col min="6431" max="6431" width="3" style="146" customWidth="1"/>
    <col min="6432" max="6432" width="3.875" style="146" customWidth="1"/>
    <col min="6433" max="6441" width="0" style="146" hidden="1" customWidth="1"/>
    <col min="6442" max="6442" width="5.625" style="146" customWidth="1"/>
    <col min="6443" max="6443" width="4.375" style="146" customWidth="1"/>
    <col min="6444" max="6656" width="9" style="146"/>
    <col min="6657" max="6657" width="2.125" style="146" customWidth="1"/>
    <col min="6658" max="6658" width="5.125" style="146" customWidth="1"/>
    <col min="6659" max="6659" width="20.875" style="146" customWidth="1"/>
    <col min="6660" max="6660" width="11.625" style="146" customWidth="1"/>
    <col min="6661" max="6661" width="3.125" style="146" customWidth="1"/>
    <col min="6662" max="6664" width="3" style="146" customWidth="1"/>
    <col min="6665" max="6665" width="3.625" style="146" customWidth="1"/>
    <col min="6666" max="6666" width="3" style="146" customWidth="1"/>
    <col min="6667" max="6667" width="3.5" style="146" customWidth="1"/>
    <col min="6668" max="6668" width="2.875" style="146" customWidth="1"/>
    <col min="6669" max="6669" width="2.25" style="146" customWidth="1"/>
    <col min="6670" max="6670" width="2.625" style="146" customWidth="1"/>
    <col min="6671" max="6671" width="1.875" style="146" customWidth="1"/>
    <col min="6672" max="6674" width="2.75" style="146" customWidth="1"/>
    <col min="6675" max="6678" width="2.125" style="146" customWidth="1"/>
    <col min="6679" max="6679" width="3" style="146" customWidth="1"/>
    <col min="6680" max="6684" width="2.125" style="146" customWidth="1"/>
    <col min="6685" max="6685" width="4.125" style="146" customWidth="1"/>
    <col min="6686" max="6686" width="3.625" style="146" customWidth="1"/>
    <col min="6687" max="6687" width="3" style="146" customWidth="1"/>
    <col min="6688" max="6688" width="3.875" style="146" customWidth="1"/>
    <col min="6689" max="6697" width="0" style="146" hidden="1" customWidth="1"/>
    <col min="6698" max="6698" width="5.625" style="146" customWidth="1"/>
    <col min="6699" max="6699" width="4.375" style="146" customWidth="1"/>
    <col min="6700" max="6912" width="9" style="146"/>
    <col min="6913" max="6913" width="2.125" style="146" customWidth="1"/>
    <col min="6914" max="6914" width="5.125" style="146" customWidth="1"/>
    <col min="6915" max="6915" width="20.875" style="146" customWidth="1"/>
    <col min="6916" max="6916" width="11.625" style="146" customWidth="1"/>
    <col min="6917" max="6917" width="3.125" style="146" customWidth="1"/>
    <col min="6918" max="6920" width="3" style="146" customWidth="1"/>
    <col min="6921" max="6921" width="3.625" style="146" customWidth="1"/>
    <col min="6922" max="6922" width="3" style="146" customWidth="1"/>
    <col min="6923" max="6923" width="3.5" style="146" customWidth="1"/>
    <col min="6924" max="6924" width="2.875" style="146" customWidth="1"/>
    <col min="6925" max="6925" width="2.25" style="146" customWidth="1"/>
    <col min="6926" max="6926" width="2.625" style="146" customWidth="1"/>
    <col min="6927" max="6927" width="1.875" style="146" customWidth="1"/>
    <col min="6928" max="6930" width="2.75" style="146" customWidth="1"/>
    <col min="6931" max="6934" width="2.125" style="146" customWidth="1"/>
    <col min="6935" max="6935" width="3" style="146" customWidth="1"/>
    <col min="6936" max="6940" width="2.125" style="146" customWidth="1"/>
    <col min="6941" max="6941" width="4.125" style="146" customWidth="1"/>
    <col min="6942" max="6942" width="3.625" style="146" customWidth="1"/>
    <col min="6943" max="6943" width="3" style="146" customWidth="1"/>
    <col min="6944" max="6944" width="3.875" style="146" customWidth="1"/>
    <col min="6945" max="6953" width="0" style="146" hidden="1" customWidth="1"/>
    <col min="6954" max="6954" width="5.625" style="146" customWidth="1"/>
    <col min="6955" max="6955" width="4.375" style="146" customWidth="1"/>
    <col min="6956" max="7168" width="9" style="146"/>
    <col min="7169" max="7169" width="2.125" style="146" customWidth="1"/>
    <col min="7170" max="7170" width="5.125" style="146" customWidth="1"/>
    <col min="7171" max="7171" width="20.875" style="146" customWidth="1"/>
    <col min="7172" max="7172" width="11.625" style="146" customWidth="1"/>
    <col min="7173" max="7173" width="3.125" style="146" customWidth="1"/>
    <col min="7174" max="7176" width="3" style="146" customWidth="1"/>
    <col min="7177" max="7177" width="3.625" style="146" customWidth="1"/>
    <col min="7178" max="7178" width="3" style="146" customWidth="1"/>
    <col min="7179" max="7179" width="3.5" style="146" customWidth="1"/>
    <col min="7180" max="7180" width="2.875" style="146" customWidth="1"/>
    <col min="7181" max="7181" width="2.25" style="146" customWidth="1"/>
    <col min="7182" max="7182" width="2.625" style="146" customWidth="1"/>
    <col min="7183" max="7183" width="1.875" style="146" customWidth="1"/>
    <col min="7184" max="7186" width="2.75" style="146" customWidth="1"/>
    <col min="7187" max="7190" width="2.125" style="146" customWidth="1"/>
    <col min="7191" max="7191" width="3" style="146" customWidth="1"/>
    <col min="7192" max="7196" width="2.125" style="146" customWidth="1"/>
    <col min="7197" max="7197" width="4.125" style="146" customWidth="1"/>
    <col min="7198" max="7198" width="3.625" style="146" customWidth="1"/>
    <col min="7199" max="7199" width="3" style="146" customWidth="1"/>
    <col min="7200" max="7200" width="3.875" style="146" customWidth="1"/>
    <col min="7201" max="7209" width="0" style="146" hidden="1" customWidth="1"/>
    <col min="7210" max="7210" width="5.625" style="146" customWidth="1"/>
    <col min="7211" max="7211" width="4.375" style="146" customWidth="1"/>
    <col min="7212" max="7424" width="9" style="146"/>
    <col min="7425" max="7425" width="2.125" style="146" customWidth="1"/>
    <col min="7426" max="7426" width="5.125" style="146" customWidth="1"/>
    <col min="7427" max="7427" width="20.875" style="146" customWidth="1"/>
    <col min="7428" max="7428" width="11.625" style="146" customWidth="1"/>
    <col min="7429" max="7429" width="3.125" style="146" customWidth="1"/>
    <col min="7430" max="7432" width="3" style="146" customWidth="1"/>
    <col min="7433" max="7433" width="3.625" style="146" customWidth="1"/>
    <col min="7434" max="7434" width="3" style="146" customWidth="1"/>
    <col min="7435" max="7435" width="3.5" style="146" customWidth="1"/>
    <col min="7436" max="7436" width="2.875" style="146" customWidth="1"/>
    <col min="7437" max="7437" width="2.25" style="146" customWidth="1"/>
    <col min="7438" max="7438" width="2.625" style="146" customWidth="1"/>
    <col min="7439" max="7439" width="1.875" style="146" customWidth="1"/>
    <col min="7440" max="7442" width="2.75" style="146" customWidth="1"/>
    <col min="7443" max="7446" width="2.125" style="146" customWidth="1"/>
    <col min="7447" max="7447" width="3" style="146" customWidth="1"/>
    <col min="7448" max="7452" width="2.125" style="146" customWidth="1"/>
    <col min="7453" max="7453" width="4.125" style="146" customWidth="1"/>
    <col min="7454" max="7454" width="3.625" style="146" customWidth="1"/>
    <col min="7455" max="7455" width="3" style="146" customWidth="1"/>
    <col min="7456" max="7456" width="3.875" style="146" customWidth="1"/>
    <col min="7457" max="7465" width="0" style="146" hidden="1" customWidth="1"/>
    <col min="7466" max="7466" width="5.625" style="146" customWidth="1"/>
    <col min="7467" max="7467" width="4.375" style="146" customWidth="1"/>
    <col min="7468" max="7680" width="9" style="146"/>
    <col min="7681" max="7681" width="2.125" style="146" customWidth="1"/>
    <col min="7682" max="7682" width="5.125" style="146" customWidth="1"/>
    <col min="7683" max="7683" width="20.875" style="146" customWidth="1"/>
    <col min="7684" max="7684" width="11.625" style="146" customWidth="1"/>
    <col min="7685" max="7685" width="3.125" style="146" customWidth="1"/>
    <col min="7686" max="7688" width="3" style="146" customWidth="1"/>
    <col min="7689" max="7689" width="3.625" style="146" customWidth="1"/>
    <col min="7690" max="7690" width="3" style="146" customWidth="1"/>
    <col min="7691" max="7691" width="3.5" style="146" customWidth="1"/>
    <col min="7692" max="7692" width="2.875" style="146" customWidth="1"/>
    <col min="7693" max="7693" width="2.25" style="146" customWidth="1"/>
    <col min="7694" max="7694" width="2.625" style="146" customWidth="1"/>
    <col min="7695" max="7695" width="1.875" style="146" customWidth="1"/>
    <col min="7696" max="7698" width="2.75" style="146" customWidth="1"/>
    <col min="7699" max="7702" width="2.125" style="146" customWidth="1"/>
    <col min="7703" max="7703" width="3" style="146" customWidth="1"/>
    <col min="7704" max="7708" width="2.125" style="146" customWidth="1"/>
    <col min="7709" max="7709" width="4.125" style="146" customWidth="1"/>
    <col min="7710" max="7710" width="3.625" style="146" customWidth="1"/>
    <col min="7711" max="7711" width="3" style="146" customWidth="1"/>
    <col min="7712" max="7712" width="3.875" style="146" customWidth="1"/>
    <col min="7713" max="7721" width="0" style="146" hidden="1" customWidth="1"/>
    <col min="7722" max="7722" width="5.625" style="146" customWidth="1"/>
    <col min="7723" max="7723" width="4.375" style="146" customWidth="1"/>
    <col min="7724" max="7936" width="9" style="146"/>
    <col min="7937" max="7937" width="2.125" style="146" customWidth="1"/>
    <col min="7938" max="7938" width="5.125" style="146" customWidth="1"/>
    <col min="7939" max="7939" width="20.875" style="146" customWidth="1"/>
    <col min="7940" max="7940" width="11.625" style="146" customWidth="1"/>
    <col min="7941" max="7941" width="3.125" style="146" customWidth="1"/>
    <col min="7942" max="7944" width="3" style="146" customWidth="1"/>
    <col min="7945" max="7945" width="3.625" style="146" customWidth="1"/>
    <col min="7946" max="7946" width="3" style="146" customWidth="1"/>
    <col min="7947" max="7947" width="3.5" style="146" customWidth="1"/>
    <col min="7948" max="7948" width="2.875" style="146" customWidth="1"/>
    <col min="7949" max="7949" width="2.25" style="146" customWidth="1"/>
    <col min="7950" max="7950" width="2.625" style="146" customWidth="1"/>
    <col min="7951" max="7951" width="1.875" style="146" customWidth="1"/>
    <col min="7952" max="7954" width="2.75" style="146" customWidth="1"/>
    <col min="7955" max="7958" width="2.125" style="146" customWidth="1"/>
    <col min="7959" max="7959" width="3" style="146" customWidth="1"/>
    <col min="7960" max="7964" width="2.125" style="146" customWidth="1"/>
    <col min="7965" max="7965" width="4.125" style="146" customWidth="1"/>
    <col min="7966" max="7966" width="3.625" style="146" customWidth="1"/>
    <col min="7967" max="7967" width="3" style="146" customWidth="1"/>
    <col min="7968" max="7968" width="3.875" style="146" customWidth="1"/>
    <col min="7969" max="7977" width="0" style="146" hidden="1" customWidth="1"/>
    <col min="7978" max="7978" width="5.625" style="146" customWidth="1"/>
    <col min="7979" max="7979" width="4.375" style="146" customWidth="1"/>
    <col min="7980" max="8192" width="9" style="146"/>
    <col min="8193" max="8193" width="2.125" style="146" customWidth="1"/>
    <col min="8194" max="8194" width="5.125" style="146" customWidth="1"/>
    <col min="8195" max="8195" width="20.875" style="146" customWidth="1"/>
    <col min="8196" max="8196" width="11.625" style="146" customWidth="1"/>
    <col min="8197" max="8197" width="3.125" style="146" customWidth="1"/>
    <col min="8198" max="8200" width="3" style="146" customWidth="1"/>
    <col min="8201" max="8201" width="3.625" style="146" customWidth="1"/>
    <col min="8202" max="8202" width="3" style="146" customWidth="1"/>
    <col min="8203" max="8203" width="3.5" style="146" customWidth="1"/>
    <col min="8204" max="8204" width="2.875" style="146" customWidth="1"/>
    <col min="8205" max="8205" width="2.25" style="146" customWidth="1"/>
    <col min="8206" max="8206" width="2.625" style="146" customWidth="1"/>
    <col min="8207" max="8207" width="1.875" style="146" customWidth="1"/>
    <col min="8208" max="8210" width="2.75" style="146" customWidth="1"/>
    <col min="8211" max="8214" width="2.125" style="146" customWidth="1"/>
    <col min="8215" max="8215" width="3" style="146" customWidth="1"/>
    <col min="8216" max="8220" width="2.125" style="146" customWidth="1"/>
    <col min="8221" max="8221" width="4.125" style="146" customWidth="1"/>
    <col min="8222" max="8222" width="3.625" style="146" customWidth="1"/>
    <col min="8223" max="8223" width="3" style="146" customWidth="1"/>
    <col min="8224" max="8224" width="3.875" style="146" customWidth="1"/>
    <col min="8225" max="8233" width="0" style="146" hidden="1" customWidth="1"/>
    <col min="8234" max="8234" width="5.625" style="146" customWidth="1"/>
    <col min="8235" max="8235" width="4.375" style="146" customWidth="1"/>
    <col min="8236" max="8448" width="9" style="146"/>
    <col min="8449" max="8449" width="2.125" style="146" customWidth="1"/>
    <col min="8450" max="8450" width="5.125" style="146" customWidth="1"/>
    <col min="8451" max="8451" width="20.875" style="146" customWidth="1"/>
    <col min="8452" max="8452" width="11.625" style="146" customWidth="1"/>
    <col min="8453" max="8453" width="3.125" style="146" customWidth="1"/>
    <col min="8454" max="8456" width="3" style="146" customWidth="1"/>
    <col min="8457" max="8457" width="3.625" style="146" customWidth="1"/>
    <col min="8458" max="8458" width="3" style="146" customWidth="1"/>
    <col min="8459" max="8459" width="3.5" style="146" customWidth="1"/>
    <col min="8460" max="8460" width="2.875" style="146" customWidth="1"/>
    <col min="8461" max="8461" width="2.25" style="146" customWidth="1"/>
    <col min="8462" max="8462" width="2.625" style="146" customWidth="1"/>
    <col min="8463" max="8463" width="1.875" style="146" customWidth="1"/>
    <col min="8464" max="8466" width="2.75" style="146" customWidth="1"/>
    <col min="8467" max="8470" width="2.125" style="146" customWidth="1"/>
    <col min="8471" max="8471" width="3" style="146" customWidth="1"/>
    <col min="8472" max="8476" width="2.125" style="146" customWidth="1"/>
    <col min="8477" max="8477" width="4.125" style="146" customWidth="1"/>
    <col min="8478" max="8478" width="3.625" style="146" customWidth="1"/>
    <col min="8479" max="8479" width="3" style="146" customWidth="1"/>
    <col min="8480" max="8480" width="3.875" style="146" customWidth="1"/>
    <col min="8481" max="8489" width="0" style="146" hidden="1" customWidth="1"/>
    <col min="8490" max="8490" width="5.625" style="146" customWidth="1"/>
    <col min="8491" max="8491" width="4.375" style="146" customWidth="1"/>
    <col min="8492" max="8704" width="9" style="146"/>
    <col min="8705" max="8705" width="2.125" style="146" customWidth="1"/>
    <col min="8706" max="8706" width="5.125" style="146" customWidth="1"/>
    <col min="8707" max="8707" width="20.875" style="146" customWidth="1"/>
    <col min="8708" max="8708" width="11.625" style="146" customWidth="1"/>
    <col min="8709" max="8709" width="3.125" style="146" customWidth="1"/>
    <col min="8710" max="8712" width="3" style="146" customWidth="1"/>
    <col min="8713" max="8713" width="3.625" style="146" customWidth="1"/>
    <col min="8714" max="8714" width="3" style="146" customWidth="1"/>
    <col min="8715" max="8715" width="3.5" style="146" customWidth="1"/>
    <col min="8716" max="8716" width="2.875" style="146" customWidth="1"/>
    <col min="8717" max="8717" width="2.25" style="146" customWidth="1"/>
    <col min="8718" max="8718" width="2.625" style="146" customWidth="1"/>
    <col min="8719" max="8719" width="1.875" style="146" customWidth="1"/>
    <col min="8720" max="8722" width="2.75" style="146" customWidth="1"/>
    <col min="8723" max="8726" width="2.125" style="146" customWidth="1"/>
    <col min="8727" max="8727" width="3" style="146" customWidth="1"/>
    <col min="8728" max="8732" width="2.125" style="146" customWidth="1"/>
    <col min="8733" max="8733" width="4.125" style="146" customWidth="1"/>
    <col min="8734" max="8734" width="3.625" style="146" customWidth="1"/>
    <col min="8735" max="8735" width="3" style="146" customWidth="1"/>
    <col min="8736" max="8736" width="3.875" style="146" customWidth="1"/>
    <col min="8737" max="8745" width="0" style="146" hidden="1" customWidth="1"/>
    <col min="8746" max="8746" width="5.625" style="146" customWidth="1"/>
    <col min="8747" max="8747" width="4.375" style="146" customWidth="1"/>
    <col min="8748" max="8960" width="9" style="146"/>
    <col min="8961" max="8961" width="2.125" style="146" customWidth="1"/>
    <col min="8962" max="8962" width="5.125" style="146" customWidth="1"/>
    <col min="8963" max="8963" width="20.875" style="146" customWidth="1"/>
    <col min="8964" max="8964" width="11.625" style="146" customWidth="1"/>
    <col min="8965" max="8965" width="3.125" style="146" customWidth="1"/>
    <col min="8966" max="8968" width="3" style="146" customWidth="1"/>
    <col min="8969" max="8969" width="3.625" style="146" customWidth="1"/>
    <col min="8970" max="8970" width="3" style="146" customWidth="1"/>
    <col min="8971" max="8971" width="3.5" style="146" customWidth="1"/>
    <col min="8972" max="8972" width="2.875" style="146" customWidth="1"/>
    <col min="8973" max="8973" width="2.25" style="146" customWidth="1"/>
    <col min="8974" max="8974" width="2.625" style="146" customWidth="1"/>
    <col min="8975" max="8975" width="1.875" style="146" customWidth="1"/>
    <col min="8976" max="8978" width="2.75" style="146" customWidth="1"/>
    <col min="8979" max="8982" width="2.125" style="146" customWidth="1"/>
    <col min="8983" max="8983" width="3" style="146" customWidth="1"/>
    <col min="8984" max="8988" width="2.125" style="146" customWidth="1"/>
    <col min="8989" max="8989" width="4.125" style="146" customWidth="1"/>
    <col min="8990" max="8990" width="3.625" style="146" customWidth="1"/>
    <col min="8991" max="8991" width="3" style="146" customWidth="1"/>
    <col min="8992" max="8992" width="3.875" style="146" customWidth="1"/>
    <col min="8993" max="9001" width="0" style="146" hidden="1" customWidth="1"/>
    <col min="9002" max="9002" width="5.625" style="146" customWidth="1"/>
    <col min="9003" max="9003" width="4.375" style="146" customWidth="1"/>
    <col min="9004" max="9216" width="9" style="146"/>
    <col min="9217" max="9217" width="2.125" style="146" customWidth="1"/>
    <col min="9218" max="9218" width="5.125" style="146" customWidth="1"/>
    <col min="9219" max="9219" width="20.875" style="146" customWidth="1"/>
    <col min="9220" max="9220" width="11.625" style="146" customWidth="1"/>
    <col min="9221" max="9221" width="3.125" style="146" customWidth="1"/>
    <col min="9222" max="9224" width="3" style="146" customWidth="1"/>
    <col min="9225" max="9225" width="3.625" style="146" customWidth="1"/>
    <col min="9226" max="9226" width="3" style="146" customWidth="1"/>
    <col min="9227" max="9227" width="3.5" style="146" customWidth="1"/>
    <col min="9228" max="9228" width="2.875" style="146" customWidth="1"/>
    <col min="9229" max="9229" width="2.25" style="146" customWidth="1"/>
    <col min="9230" max="9230" width="2.625" style="146" customWidth="1"/>
    <col min="9231" max="9231" width="1.875" style="146" customWidth="1"/>
    <col min="9232" max="9234" width="2.75" style="146" customWidth="1"/>
    <col min="9235" max="9238" width="2.125" style="146" customWidth="1"/>
    <col min="9239" max="9239" width="3" style="146" customWidth="1"/>
    <col min="9240" max="9244" width="2.125" style="146" customWidth="1"/>
    <col min="9245" max="9245" width="4.125" style="146" customWidth="1"/>
    <col min="9246" max="9246" width="3.625" style="146" customWidth="1"/>
    <col min="9247" max="9247" width="3" style="146" customWidth="1"/>
    <col min="9248" max="9248" width="3.875" style="146" customWidth="1"/>
    <col min="9249" max="9257" width="0" style="146" hidden="1" customWidth="1"/>
    <col min="9258" max="9258" width="5.625" style="146" customWidth="1"/>
    <col min="9259" max="9259" width="4.375" style="146" customWidth="1"/>
    <col min="9260" max="9472" width="9" style="146"/>
    <col min="9473" max="9473" width="2.125" style="146" customWidth="1"/>
    <col min="9474" max="9474" width="5.125" style="146" customWidth="1"/>
    <col min="9475" max="9475" width="20.875" style="146" customWidth="1"/>
    <col min="9476" max="9476" width="11.625" style="146" customWidth="1"/>
    <col min="9477" max="9477" width="3.125" style="146" customWidth="1"/>
    <col min="9478" max="9480" width="3" style="146" customWidth="1"/>
    <col min="9481" max="9481" width="3.625" style="146" customWidth="1"/>
    <col min="9482" max="9482" width="3" style="146" customWidth="1"/>
    <col min="9483" max="9483" width="3.5" style="146" customWidth="1"/>
    <col min="9484" max="9484" width="2.875" style="146" customWidth="1"/>
    <col min="9485" max="9485" width="2.25" style="146" customWidth="1"/>
    <col min="9486" max="9486" width="2.625" style="146" customWidth="1"/>
    <col min="9487" max="9487" width="1.875" style="146" customWidth="1"/>
    <col min="9488" max="9490" width="2.75" style="146" customWidth="1"/>
    <col min="9491" max="9494" width="2.125" style="146" customWidth="1"/>
    <col min="9495" max="9495" width="3" style="146" customWidth="1"/>
    <col min="9496" max="9500" width="2.125" style="146" customWidth="1"/>
    <col min="9501" max="9501" width="4.125" style="146" customWidth="1"/>
    <col min="9502" max="9502" width="3.625" style="146" customWidth="1"/>
    <col min="9503" max="9503" width="3" style="146" customWidth="1"/>
    <col min="9504" max="9504" width="3.875" style="146" customWidth="1"/>
    <col min="9505" max="9513" width="0" style="146" hidden="1" customWidth="1"/>
    <col min="9514" max="9514" width="5.625" style="146" customWidth="1"/>
    <col min="9515" max="9515" width="4.375" style="146" customWidth="1"/>
    <col min="9516" max="9728" width="9" style="146"/>
    <col min="9729" max="9729" width="2.125" style="146" customWidth="1"/>
    <col min="9730" max="9730" width="5.125" style="146" customWidth="1"/>
    <col min="9731" max="9731" width="20.875" style="146" customWidth="1"/>
    <col min="9732" max="9732" width="11.625" style="146" customWidth="1"/>
    <col min="9733" max="9733" width="3.125" style="146" customWidth="1"/>
    <col min="9734" max="9736" width="3" style="146" customWidth="1"/>
    <col min="9737" max="9737" width="3.625" style="146" customWidth="1"/>
    <col min="9738" max="9738" width="3" style="146" customWidth="1"/>
    <col min="9739" max="9739" width="3.5" style="146" customWidth="1"/>
    <col min="9740" max="9740" width="2.875" style="146" customWidth="1"/>
    <col min="9741" max="9741" width="2.25" style="146" customWidth="1"/>
    <col min="9742" max="9742" width="2.625" style="146" customWidth="1"/>
    <col min="9743" max="9743" width="1.875" style="146" customWidth="1"/>
    <col min="9744" max="9746" width="2.75" style="146" customWidth="1"/>
    <col min="9747" max="9750" width="2.125" style="146" customWidth="1"/>
    <col min="9751" max="9751" width="3" style="146" customWidth="1"/>
    <col min="9752" max="9756" width="2.125" style="146" customWidth="1"/>
    <col min="9757" max="9757" width="4.125" style="146" customWidth="1"/>
    <col min="9758" max="9758" width="3.625" style="146" customWidth="1"/>
    <col min="9759" max="9759" width="3" style="146" customWidth="1"/>
    <col min="9760" max="9760" width="3.875" style="146" customWidth="1"/>
    <col min="9761" max="9769" width="0" style="146" hidden="1" customWidth="1"/>
    <col min="9770" max="9770" width="5.625" style="146" customWidth="1"/>
    <col min="9771" max="9771" width="4.375" style="146" customWidth="1"/>
    <col min="9772" max="9984" width="9" style="146"/>
    <col min="9985" max="9985" width="2.125" style="146" customWidth="1"/>
    <col min="9986" max="9986" width="5.125" style="146" customWidth="1"/>
    <col min="9987" max="9987" width="20.875" style="146" customWidth="1"/>
    <col min="9988" max="9988" width="11.625" style="146" customWidth="1"/>
    <col min="9989" max="9989" width="3.125" style="146" customWidth="1"/>
    <col min="9990" max="9992" width="3" style="146" customWidth="1"/>
    <col min="9993" max="9993" width="3.625" style="146" customWidth="1"/>
    <col min="9994" max="9994" width="3" style="146" customWidth="1"/>
    <col min="9995" max="9995" width="3.5" style="146" customWidth="1"/>
    <col min="9996" max="9996" width="2.875" style="146" customWidth="1"/>
    <col min="9997" max="9997" width="2.25" style="146" customWidth="1"/>
    <col min="9998" max="9998" width="2.625" style="146" customWidth="1"/>
    <col min="9999" max="9999" width="1.875" style="146" customWidth="1"/>
    <col min="10000" max="10002" width="2.75" style="146" customWidth="1"/>
    <col min="10003" max="10006" width="2.125" style="146" customWidth="1"/>
    <col min="10007" max="10007" width="3" style="146" customWidth="1"/>
    <col min="10008" max="10012" width="2.125" style="146" customWidth="1"/>
    <col min="10013" max="10013" width="4.125" style="146" customWidth="1"/>
    <col min="10014" max="10014" width="3.625" style="146" customWidth="1"/>
    <col min="10015" max="10015" width="3" style="146" customWidth="1"/>
    <col min="10016" max="10016" width="3.875" style="146" customWidth="1"/>
    <col min="10017" max="10025" width="0" style="146" hidden="1" customWidth="1"/>
    <col min="10026" max="10026" width="5.625" style="146" customWidth="1"/>
    <col min="10027" max="10027" width="4.375" style="146" customWidth="1"/>
    <col min="10028" max="10240" width="9" style="146"/>
    <col min="10241" max="10241" width="2.125" style="146" customWidth="1"/>
    <col min="10242" max="10242" width="5.125" style="146" customWidth="1"/>
    <col min="10243" max="10243" width="20.875" style="146" customWidth="1"/>
    <col min="10244" max="10244" width="11.625" style="146" customWidth="1"/>
    <col min="10245" max="10245" width="3.125" style="146" customWidth="1"/>
    <col min="10246" max="10248" width="3" style="146" customWidth="1"/>
    <col min="10249" max="10249" width="3.625" style="146" customWidth="1"/>
    <col min="10250" max="10250" width="3" style="146" customWidth="1"/>
    <col min="10251" max="10251" width="3.5" style="146" customWidth="1"/>
    <col min="10252" max="10252" width="2.875" style="146" customWidth="1"/>
    <col min="10253" max="10253" width="2.25" style="146" customWidth="1"/>
    <col min="10254" max="10254" width="2.625" style="146" customWidth="1"/>
    <col min="10255" max="10255" width="1.875" style="146" customWidth="1"/>
    <col min="10256" max="10258" width="2.75" style="146" customWidth="1"/>
    <col min="10259" max="10262" width="2.125" style="146" customWidth="1"/>
    <col min="10263" max="10263" width="3" style="146" customWidth="1"/>
    <col min="10264" max="10268" width="2.125" style="146" customWidth="1"/>
    <col min="10269" max="10269" width="4.125" style="146" customWidth="1"/>
    <col min="10270" max="10270" width="3.625" style="146" customWidth="1"/>
    <col min="10271" max="10271" width="3" style="146" customWidth="1"/>
    <col min="10272" max="10272" width="3.875" style="146" customWidth="1"/>
    <col min="10273" max="10281" width="0" style="146" hidden="1" customWidth="1"/>
    <col min="10282" max="10282" width="5.625" style="146" customWidth="1"/>
    <col min="10283" max="10283" width="4.375" style="146" customWidth="1"/>
    <col min="10284" max="10496" width="9" style="146"/>
    <col min="10497" max="10497" width="2.125" style="146" customWidth="1"/>
    <col min="10498" max="10498" width="5.125" style="146" customWidth="1"/>
    <col min="10499" max="10499" width="20.875" style="146" customWidth="1"/>
    <col min="10500" max="10500" width="11.625" style="146" customWidth="1"/>
    <col min="10501" max="10501" width="3.125" style="146" customWidth="1"/>
    <col min="10502" max="10504" width="3" style="146" customWidth="1"/>
    <col min="10505" max="10505" width="3.625" style="146" customWidth="1"/>
    <col min="10506" max="10506" width="3" style="146" customWidth="1"/>
    <col min="10507" max="10507" width="3.5" style="146" customWidth="1"/>
    <col min="10508" max="10508" width="2.875" style="146" customWidth="1"/>
    <col min="10509" max="10509" width="2.25" style="146" customWidth="1"/>
    <col min="10510" max="10510" width="2.625" style="146" customWidth="1"/>
    <col min="10511" max="10511" width="1.875" style="146" customWidth="1"/>
    <col min="10512" max="10514" width="2.75" style="146" customWidth="1"/>
    <col min="10515" max="10518" width="2.125" style="146" customWidth="1"/>
    <col min="10519" max="10519" width="3" style="146" customWidth="1"/>
    <col min="10520" max="10524" width="2.125" style="146" customWidth="1"/>
    <col min="10525" max="10525" width="4.125" style="146" customWidth="1"/>
    <col min="10526" max="10526" width="3.625" style="146" customWidth="1"/>
    <col min="10527" max="10527" width="3" style="146" customWidth="1"/>
    <col min="10528" max="10528" width="3.875" style="146" customWidth="1"/>
    <col min="10529" max="10537" width="0" style="146" hidden="1" customWidth="1"/>
    <col min="10538" max="10538" width="5.625" style="146" customWidth="1"/>
    <col min="10539" max="10539" width="4.375" style="146" customWidth="1"/>
    <col min="10540" max="10752" width="9" style="146"/>
    <col min="10753" max="10753" width="2.125" style="146" customWidth="1"/>
    <col min="10754" max="10754" width="5.125" style="146" customWidth="1"/>
    <col min="10755" max="10755" width="20.875" style="146" customWidth="1"/>
    <col min="10756" max="10756" width="11.625" style="146" customWidth="1"/>
    <col min="10757" max="10757" width="3.125" style="146" customWidth="1"/>
    <col min="10758" max="10760" width="3" style="146" customWidth="1"/>
    <col min="10761" max="10761" width="3.625" style="146" customWidth="1"/>
    <col min="10762" max="10762" width="3" style="146" customWidth="1"/>
    <col min="10763" max="10763" width="3.5" style="146" customWidth="1"/>
    <col min="10764" max="10764" width="2.875" style="146" customWidth="1"/>
    <col min="10765" max="10765" width="2.25" style="146" customWidth="1"/>
    <col min="10766" max="10766" width="2.625" style="146" customWidth="1"/>
    <col min="10767" max="10767" width="1.875" style="146" customWidth="1"/>
    <col min="10768" max="10770" width="2.75" style="146" customWidth="1"/>
    <col min="10771" max="10774" width="2.125" style="146" customWidth="1"/>
    <col min="10775" max="10775" width="3" style="146" customWidth="1"/>
    <col min="10776" max="10780" width="2.125" style="146" customWidth="1"/>
    <col min="10781" max="10781" width="4.125" style="146" customWidth="1"/>
    <col min="10782" max="10782" width="3.625" style="146" customWidth="1"/>
    <col min="10783" max="10783" width="3" style="146" customWidth="1"/>
    <col min="10784" max="10784" width="3.875" style="146" customWidth="1"/>
    <col min="10785" max="10793" width="0" style="146" hidden="1" customWidth="1"/>
    <col min="10794" max="10794" width="5.625" style="146" customWidth="1"/>
    <col min="10795" max="10795" width="4.375" style="146" customWidth="1"/>
    <col min="10796" max="11008" width="9" style="146"/>
    <col min="11009" max="11009" width="2.125" style="146" customWidth="1"/>
    <col min="11010" max="11010" width="5.125" style="146" customWidth="1"/>
    <col min="11011" max="11011" width="20.875" style="146" customWidth="1"/>
    <col min="11012" max="11012" width="11.625" style="146" customWidth="1"/>
    <col min="11013" max="11013" width="3.125" style="146" customWidth="1"/>
    <col min="11014" max="11016" width="3" style="146" customWidth="1"/>
    <col min="11017" max="11017" width="3.625" style="146" customWidth="1"/>
    <col min="11018" max="11018" width="3" style="146" customWidth="1"/>
    <col min="11019" max="11019" width="3.5" style="146" customWidth="1"/>
    <col min="11020" max="11020" width="2.875" style="146" customWidth="1"/>
    <col min="11021" max="11021" width="2.25" style="146" customWidth="1"/>
    <col min="11022" max="11022" width="2.625" style="146" customWidth="1"/>
    <col min="11023" max="11023" width="1.875" style="146" customWidth="1"/>
    <col min="11024" max="11026" width="2.75" style="146" customWidth="1"/>
    <col min="11027" max="11030" width="2.125" style="146" customWidth="1"/>
    <col min="11031" max="11031" width="3" style="146" customWidth="1"/>
    <col min="11032" max="11036" width="2.125" style="146" customWidth="1"/>
    <col min="11037" max="11037" width="4.125" style="146" customWidth="1"/>
    <col min="11038" max="11038" width="3.625" style="146" customWidth="1"/>
    <col min="11039" max="11039" width="3" style="146" customWidth="1"/>
    <col min="11040" max="11040" width="3.875" style="146" customWidth="1"/>
    <col min="11041" max="11049" width="0" style="146" hidden="1" customWidth="1"/>
    <col min="11050" max="11050" width="5.625" style="146" customWidth="1"/>
    <col min="11051" max="11051" width="4.375" style="146" customWidth="1"/>
    <col min="11052" max="11264" width="9" style="146"/>
    <col min="11265" max="11265" width="2.125" style="146" customWidth="1"/>
    <col min="11266" max="11266" width="5.125" style="146" customWidth="1"/>
    <col min="11267" max="11267" width="20.875" style="146" customWidth="1"/>
    <col min="11268" max="11268" width="11.625" style="146" customWidth="1"/>
    <col min="11269" max="11269" width="3.125" style="146" customWidth="1"/>
    <col min="11270" max="11272" width="3" style="146" customWidth="1"/>
    <col min="11273" max="11273" width="3.625" style="146" customWidth="1"/>
    <col min="11274" max="11274" width="3" style="146" customWidth="1"/>
    <col min="11275" max="11275" width="3.5" style="146" customWidth="1"/>
    <col min="11276" max="11276" width="2.875" style="146" customWidth="1"/>
    <col min="11277" max="11277" width="2.25" style="146" customWidth="1"/>
    <col min="11278" max="11278" width="2.625" style="146" customWidth="1"/>
    <col min="11279" max="11279" width="1.875" style="146" customWidth="1"/>
    <col min="11280" max="11282" width="2.75" style="146" customWidth="1"/>
    <col min="11283" max="11286" width="2.125" style="146" customWidth="1"/>
    <col min="11287" max="11287" width="3" style="146" customWidth="1"/>
    <col min="11288" max="11292" width="2.125" style="146" customWidth="1"/>
    <col min="11293" max="11293" width="4.125" style="146" customWidth="1"/>
    <col min="11294" max="11294" width="3.625" style="146" customWidth="1"/>
    <col min="11295" max="11295" width="3" style="146" customWidth="1"/>
    <col min="11296" max="11296" width="3.875" style="146" customWidth="1"/>
    <col min="11297" max="11305" width="0" style="146" hidden="1" customWidth="1"/>
    <col min="11306" max="11306" width="5.625" style="146" customWidth="1"/>
    <col min="11307" max="11307" width="4.375" style="146" customWidth="1"/>
    <col min="11308" max="11520" width="9" style="146"/>
    <col min="11521" max="11521" width="2.125" style="146" customWidth="1"/>
    <col min="11522" max="11522" width="5.125" style="146" customWidth="1"/>
    <col min="11523" max="11523" width="20.875" style="146" customWidth="1"/>
    <col min="11524" max="11524" width="11.625" style="146" customWidth="1"/>
    <col min="11525" max="11525" width="3.125" style="146" customWidth="1"/>
    <col min="11526" max="11528" width="3" style="146" customWidth="1"/>
    <col min="11529" max="11529" width="3.625" style="146" customWidth="1"/>
    <col min="11530" max="11530" width="3" style="146" customWidth="1"/>
    <col min="11531" max="11531" width="3.5" style="146" customWidth="1"/>
    <col min="11532" max="11532" width="2.875" style="146" customWidth="1"/>
    <col min="11533" max="11533" width="2.25" style="146" customWidth="1"/>
    <col min="11534" max="11534" width="2.625" style="146" customWidth="1"/>
    <col min="11535" max="11535" width="1.875" style="146" customWidth="1"/>
    <col min="11536" max="11538" width="2.75" style="146" customWidth="1"/>
    <col min="11539" max="11542" width="2.125" style="146" customWidth="1"/>
    <col min="11543" max="11543" width="3" style="146" customWidth="1"/>
    <col min="11544" max="11548" width="2.125" style="146" customWidth="1"/>
    <col min="11549" max="11549" width="4.125" style="146" customWidth="1"/>
    <col min="11550" max="11550" width="3.625" style="146" customWidth="1"/>
    <col min="11551" max="11551" width="3" style="146" customWidth="1"/>
    <col min="11552" max="11552" width="3.875" style="146" customWidth="1"/>
    <col min="11553" max="11561" width="0" style="146" hidden="1" customWidth="1"/>
    <col min="11562" max="11562" width="5.625" style="146" customWidth="1"/>
    <col min="11563" max="11563" width="4.375" style="146" customWidth="1"/>
    <col min="11564" max="11776" width="9" style="146"/>
    <col min="11777" max="11777" width="2.125" style="146" customWidth="1"/>
    <col min="11778" max="11778" width="5.125" style="146" customWidth="1"/>
    <col min="11779" max="11779" width="20.875" style="146" customWidth="1"/>
    <col min="11780" max="11780" width="11.625" style="146" customWidth="1"/>
    <col min="11781" max="11781" width="3.125" style="146" customWidth="1"/>
    <col min="11782" max="11784" width="3" style="146" customWidth="1"/>
    <col min="11785" max="11785" width="3.625" style="146" customWidth="1"/>
    <col min="11786" max="11786" width="3" style="146" customWidth="1"/>
    <col min="11787" max="11787" width="3.5" style="146" customWidth="1"/>
    <col min="11788" max="11788" width="2.875" style="146" customWidth="1"/>
    <col min="11789" max="11789" width="2.25" style="146" customWidth="1"/>
    <col min="11790" max="11790" width="2.625" style="146" customWidth="1"/>
    <col min="11791" max="11791" width="1.875" style="146" customWidth="1"/>
    <col min="11792" max="11794" width="2.75" style="146" customWidth="1"/>
    <col min="11795" max="11798" width="2.125" style="146" customWidth="1"/>
    <col min="11799" max="11799" width="3" style="146" customWidth="1"/>
    <col min="11800" max="11804" width="2.125" style="146" customWidth="1"/>
    <col min="11805" max="11805" width="4.125" style="146" customWidth="1"/>
    <col min="11806" max="11806" width="3.625" style="146" customWidth="1"/>
    <col min="11807" max="11807" width="3" style="146" customWidth="1"/>
    <col min="11808" max="11808" width="3.875" style="146" customWidth="1"/>
    <col min="11809" max="11817" width="0" style="146" hidden="1" customWidth="1"/>
    <col min="11818" max="11818" width="5.625" style="146" customWidth="1"/>
    <col min="11819" max="11819" width="4.375" style="146" customWidth="1"/>
    <col min="11820" max="12032" width="9" style="146"/>
    <col min="12033" max="12033" width="2.125" style="146" customWidth="1"/>
    <col min="12034" max="12034" width="5.125" style="146" customWidth="1"/>
    <col min="12035" max="12035" width="20.875" style="146" customWidth="1"/>
    <col min="12036" max="12036" width="11.625" style="146" customWidth="1"/>
    <col min="12037" max="12037" width="3.125" style="146" customWidth="1"/>
    <col min="12038" max="12040" width="3" style="146" customWidth="1"/>
    <col min="12041" max="12041" width="3.625" style="146" customWidth="1"/>
    <col min="12042" max="12042" width="3" style="146" customWidth="1"/>
    <col min="12043" max="12043" width="3.5" style="146" customWidth="1"/>
    <col min="12044" max="12044" width="2.875" style="146" customWidth="1"/>
    <col min="12045" max="12045" width="2.25" style="146" customWidth="1"/>
    <col min="12046" max="12046" width="2.625" style="146" customWidth="1"/>
    <col min="12047" max="12047" width="1.875" style="146" customWidth="1"/>
    <col min="12048" max="12050" width="2.75" style="146" customWidth="1"/>
    <col min="12051" max="12054" width="2.125" style="146" customWidth="1"/>
    <col min="12055" max="12055" width="3" style="146" customWidth="1"/>
    <col min="12056" max="12060" width="2.125" style="146" customWidth="1"/>
    <col min="12061" max="12061" width="4.125" style="146" customWidth="1"/>
    <col min="12062" max="12062" width="3.625" style="146" customWidth="1"/>
    <col min="12063" max="12063" width="3" style="146" customWidth="1"/>
    <col min="12064" max="12064" width="3.875" style="146" customWidth="1"/>
    <col min="12065" max="12073" width="0" style="146" hidden="1" customWidth="1"/>
    <col min="12074" max="12074" width="5.625" style="146" customWidth="1"/>
    <col min="12075" max="12075" width="4.375" style="146" customWidth="1"/>
    <col min="12076" max="12288" width="9" style="146"/>
    <col min="12289" max="12289" width="2.125" style="146" customWidth="1"/>
    <col min="12290" max="12290" width="5.125" style="146" customWidth="1"/>
    <col min="12291" max="12291" width="20.875" style="146" customWidth="1"/>
    <col min="12292" max="12292" width="11.625" style="146" customWidth="1"/>
    <col min="12293" max="12293" width="3.125" style="146" customWidth="1"/>
    <col min="12294" max="12296" width="3" style="146" customWidth="1"/>
    <col min="12297" max="12297" width="3.625" style="146" customWidth="1"/>
    <col min="12298" max="12298" width="3" style="146" customWidth="1"/>
    <col min="12299" max="12299" width="3.5" style="146" customWidth="1"/>
    <col min="12300" max="12300" width="2.875" style="146" customWidth="1"/>
    <col min="12301" max="12301" width="2.25" style="146" customWidth="1"/>
    <col min="12302" max="12302" width="2.625" style="146" customWidth="1"/>
    <col min="12303" max="12303" width="1.875" style="146" customWidth="1"/>
    <col min="12304" max="12306" width="2.75" style="146" customWidth="1"/>
    <col min="12307" max="12310" width="2.125" style="146" customWidth="1"/>
    <col min="12311" max="12311" width="3" style="146" customWidth="1"/>
    <col min="12312" max="12316" width="2.125" style="146" customWidth="1"/>
    <col min="12317" max="12317" width="4.125" style="146" customWidth="1"/>
    <col min="12318" max="12318" width="3.625" style="146" customWidth="1"/>
    <col min="12319" max="12319" width="3" style="146" customWidth="1"/>
    <col min="12320" max="12320" width="3.875" style="146" customWidth="1"/>
    <col min="12321" max="12329" width="0" style="146" hidden="1" customWidth="1"/>
    <col min="12330" max="12330" width="5.625" style="146" customWidth="1"/>
    <col min="12331" max="12331" width="4.375" style="146" customWidth="1"/>
    <col min="12332" max="12544" width="9" style="146"/>
    <col min="12545" max="12545" width="2.125" style="146" customWidth="1"/>
    <col min="12546" max="12546" width="5.125" style="146" customWidth="1"/>
    <col min="12547" max="12547" width="20.875" style="146" customWidth="1"/>
    <col min="12548" max="12548" width="11.625" style="146" customWidth="1"/>
    <col min="12549" max="12549" width="3.125" style="146" customWidth="1"/>
    <col min="12550" max="12552" width="3" style="146" customWidth="1"/>
    <col min="12553" max="12553" width="3.625" style="146" customWidth="1"/>
    <col min="12554" max="12554" width="3" style="146" customWidth="1"/>
    <col min="12555" max="12555" width="3.5" style="146" customWidth="1"/>
    <col min="12556" max="12556" width="2.875" style="146" customWidth="1"/>
    <col min="12557" max="12557" width="2.25" style="146" customWidth="1"/>
    <col min="12558" max="12558" width="2.625" style="146" customWidth="1"/>
    <col min="12559" max="12559" width="1.875" style="146" customWidth="1"/>
    <col min="12560" max="12562" width="2.75" style="146" customWidth="1"/>
    <col min="12563" max="12566" width="2.125" style="146" customWidth="1"/>
    <col min="12567" max="12567" width="3" style="146" customWidth="1"/>
    <col min="12568" max="12572" width="2.125" style="146" customWidth="1"/>
    <col min="12573" max="12573" width="4.125" style="146" customWidth="1"/>
    <col min="12574" max="12574" width="3.625" style="146" customWidth="1"/>
    <col min="12575" max="12575" width="3" style="146" customWidth="1"/>
    <col min="12576" max="12576" width="3.875" style="146" customWidth="1"/>
    <col min="12577" max="12585" width="0" style="146" hidden="1" customWidth="1"/>
    <col min="12586" max="12586" width="5.625" style="146" customWidth="1"/>
    <col min="12587" max="12587" width="4.375" style="146" customWidth="1"/>
    <col min="12588" max="12800" width="9" style="146"/>
    <col min="12801" max="12801" width="2.125" style="146" customWidth="1"/>
    <col min="12802" max="12802" width="5.125" style="146" customWidth="1"/>
    <col min="12803" max="12803" width="20.875" style="146" customWidth="1"/>
    <col min="12804" max="12804" width="11.625" style="146" customWidth="1"/>
    <col min="12805" max="12805" width="3.125" style="146" customWidth="1"/>
    <col min="12806" max="12808" width="3" style="146" customWidth="1"/>
    <col min="12809" max="12809" width="3.625" style="146" customWidth="1"/>
    <col min="12810" max="12810" width="3" style="146" customWidth="1"/>
    <col min="12811" max="12811" width="3.5" style="146" customWidth="1"/>
    <col min="12812" max="12812" width="2.875" style="146" customWidth="1"/>
    <col min="12813" max="12813" width="2.25" style="146" customWidth="1"/>
    <col min="12814" max="12814" width="2.625" style="146" customWidth="1"/>
    <col min="12815" max="12815" width="1.875" style="146" customWidth="1"/>
    <col min="12816" max="12818" width="2.75" style="146" customWidth="1"/>
    <col min="12819" max="12822" width="2.125" style="146" customWidth="1"/>
    <col min="12823" max="12823" width="3" style="146" customWidth="1"/>
    <col min="12824" max="12828" width="2.125" style="146" customWidth="1"/>
    <col min="12829" max="12829" width="4.125" style="146" customWidth="1"/>
    <col min="12830" max="12830" width="3.625" style="146" customWidth="1"/>
    <col min="12831" max="12831" width="3" style="146" customWidth="1"/>
    <col min="12832" max="12832" width="3.875" style="146" customWidth="1"/>
    <col min="12833" max="12841" width="0" style="146" hidden="1" customWidth="1"/>
    <col min="12842" max="12842" width="5.625" style="146" customWidth="1"/>
    <col min="12843" max="12843" width="4.375" style="146" customWidth="1"/>
    <col min="12844" max="13056" width="9" style="146"/>
    <col min="13057" max="13057" width="2.125" style="146" customWidth="1"/>
    <col min="13058" max="13058" width="5.125" style="146" customWidth="1"/>
    <col min="13059" max="13059" width="20.875" style="146" customWidth="1"/>
    <col min="13060" max="13060" width="11.625" style="146" customWidth="1"/>
    <col min="13061" max="13061" width="3.125" style="146" customWidth="1"/>
    <col min="13062" max="13064" width="3" style="146" customWidth="1"/>
    <col min="13065" max="13065" width="3.625" style="146" customWidth="1"/>
    <col min="13066" max="13066" width="3" style="146" customWidth="1"/>
    <col min="13067" max="13067" width="3.5" style="146" customWidth="1"/>
    <col min="13068" max="13068" width="2.875" style="146" customWidth="1"/>
    <col min="13069" max="13069" width="2.25" style="146" customWidth="1"/>
    <col min="13070" max="13070" width="2.625" style="146" customWidth="1"/>
    <col min="13071" max="13071" width="1.875" style="146" customWidth="1"/>
    <col min="13072" max="13074" width="2.75" style="146" customWidth="1"/>
    <col min="13075" max="13078" width="2.125" style="146" customWidth="1"/>
    <col min="13079" max="13079" width="3" style="146" customWidth="1"/>
    <col min="13080" max="13084" width="2.125" style="146" customWidth="1"/>
    <col min="13085" max="13085" width="4.125" style="146" customWidth="1"/>
    <col min="13086" max="13086" width="3.625" style="146" customWidth="1"/>
    <col min="13087" max="13087" width="3" style="146" customWidth="1"/>
    <col min="13088" max="13088" width="3.875" style="146" customWidth="1"/>
    <col min="13089" max="13097" width="0" style="146" hidden="1" customWidth="1"/>
    <col min="13098" max="13098" width="5.625" style="146" customWidth="1"/>
    <col min="13099" max="13099" width="4.375" style="146" customWidth="1"/>
    <col min="13100" max="13312" width="9" style="146"/>
    <col min="13313" max="13313" width="2.125" style="146" customWidth="1"/>
    <col min="13314" max="13314" width="5.125" style="146" customWidth="1"/>
    <col min="13315" max="13315" width="20.875" style="146" customWidth="1"/>
    <col min="13316" max="13316" width="11.625" style="146" customWidth="1"/>
    <col min="13317" max="13317" width="3.125" style="146" customWidth="1"/>
    <col min="13318" max="13320" width="3" style="146" customWidth="1"/>
    <col min="13321" max="13321" width="3.625" style="146" customWidth="1"/>
    <col min="13322" max="13322" width="3" style="146" customWidth="1"/>
    <col min="13323" max="13323" width="3.5" style="146" customWidth="1"/>
    <col min="13324" max="13324" width="2.875" style="146" customWidth="1"/>
    <col min="13325" max="13325" width="2.25" style="146" customWidth="1"/>
    <col min="13326" max="13326" width="2.625" style="146" customWidth="1"/>
    <col min="13327" max="13327" width="1.875" style="146" customWidth="1"/>
    <col min="13328" max="13330" width="2.75" style="146" customWidth="1"/>
    <col min="13331" max="13334" width="2.125" style="146" customWidth="1"/>
    <col min="13335" max="13335" width="3" style="146" customWidth="1"/>
    <col min="13336" max="13340" width="2.125" style="146" customWidth="1"/>
    <col min="13341" max="13341" width="4.125" style="146" customWidth="1"/>
    <col min="13342" max="13342" width="3.625" style="146" customWidth="1"/>
    <col min="13343" max="13343" width="3" style="146" customWidth="1"/>
    <col min="13344" max="13344" width="3.875" style="146" customWidth="1"/>
    <col min="13345" max="13353" width="0" style="146" hidden="1" customWidth="1"/>
    <col min="13354" max="13354" width="5.625" style="146" customWidth="1"/>
    <col min="13355" max="13355" width="4.375" style="146" customWidth="1"/>
    <col min="13356" max="13568" width="9" style="146"/>
    <col min="13569" max="13569" width="2.125" style="146" customWidth="1"/>
    <col min="13570" max="13570" width="5.125" style="146" customWidth="1"/>
    <col min="13571" max="13571" width="20.875" style="146" customWidth="1"/>
    <col min="13572" max="13572" width="11.625" style="146" customWidth="1"/>
    <col min="13573" max="13573" width="3.125" style="146" customWidth="1"/>
    <col min="13574" max="13576" width="3" style="146" customWidth="1"/>
    <col min="13577" max="13577" width="3.625" style="146" customWidth="1"/>
    <col min="13578" max="13578" width="3" style="146" customWidth="1"/>
    <col min="13579" max="13579" width="3.5" style="146" customWidth="1"/>
    <col min="13580" max="13580" width="2.875" style="146" customWidth="1"/>
    <col min="13581" max="13581" width="2.25" style="146" customWidth="1"/>
    <col min="13582" max="13582" width="2.625" style="146" customWidth="1"/>
    <col min="13583" max="13583" width="1.875" style="146" customWidth="1"/>
    <col min="13584" max="13586" width="2.75" style="146" customWidth="1"/>
    <col min="13587" max="13590" width="2.125" style="146" customWidth="1"/>
    <col min="13591" max="13591" width="3" style="146" customWidth="1"/>
    <col min="13592" max="13596" width="2.125" style="146" customWidth="1"/>
    <col min="13597" max="13597" width="4.125" style="146" customWidth="1"/>
    <col min="13598" max="13598" width="3.625" style="146" customWidth="1"/>
    <col min="13599" max="13599" width="3" style="146" customWidth="1"/>
    <col min="13600" max="13600" width="3.875" style="146" customWidth="1"/>
    <col min="13601" max="13609" width="0" style="146" hidden="1" customWidth="1"/>
    <col min="13610" max="13610" width="5.625" style="146" customWidth="1"/>
    <col min="13611" max="13611" width="4.375" style="146" customWidth="1"/>
    <col min="13612" max="13824" width="9" style="146"/>
    <col min="13825" max="13825" width="2.125" style="146" customWidth="1"/>
    <col min="13826" max="13826" width="5.125" style="146" customWidth="1"/>
    <col min="13827" max="13827" width="20.875" style="146" customWidth="1"/>
    <col min="13828" max="13828" width="11.625" style="146" customWidth="1"/>
    <col min="13829" max="13829" width="3.125" style="146" customWidth="1"/>
    <col min="13830" max="13832" width="3" style="146" customWidth="1"/>
    <col min="13833" max="13833" width="3.625" style="146" customWidth="1"/>
    <col min="13834" max="13834" width="3" style="146" customWidth="1"/>
    <col min="13835" max="13835" width="3.5" style="146" customWidth="1"/>
    <col min="13836" max="13836" width="2.875" style="146" customWidth="1"/>
    <col min="13837" max="13837" width="2.25" style="146" customWidth="1"/>
    <col min="13838" max="13838" width="2.625" style="146" customWidth="1"/>
    <col min="13839" max="13839" width="1.875" style="146" customWidth="1"/>
    <col min="13840" max="13842" width="2.75" style="146" customWidth="1"/>
    <col min="13843" max="13846" width="2.125" style="146" customWidth="1"/>
    <col min="13847" max="13847" width="3" style="146" customWidth="1"/>
    <col min="13848" max="13852" width="2.125" style="146" customWidth="1"/>
    <col min="13853" max="13853" width="4.125" style="146" customWidth="1"/>
    <col min="13854" max="13854" width="3.625" style="146" customWidth="1"/>
    <col min="13855" max="13855" width="3" style="146" customWidth="1"/>
    <col min="13856" max="13856" width="3.875" style="146" customWidth="1"/>
    <col min="13857" max="13865" width="0" style="146" hidden="1" customWidth="1"/>
    <col min="13866" max="13866" width="5.625" style="146" customWidth="1"/>
    <col min="13867" max="13867" width="4.375" style="146" customWidth="1"/>
    <col min="13868" max="14080" width="9" style="146"/>
    <col min="14081" max="14081" width="2.125" style="146" customWidth="1"/>
    <col min="14082" max="14082" width="5.125" style="146" customWidth="1"/>
    <col min="14083" max="14083" width="20.875" style="146" customWidth="1"/>
    <col min="14084" max="14084" width="11.625" style="146" customWidth="1"/>
    <col min="14085" max="14085" width="3.125" style="146" customWidth="1"/>
    <col min="14086" max="14088" width="3" style="146" customWidth="1"/>
    <col min="14089" max="14089" width="3.625" style="146" customWidth="1"/>
    <col min="14090" max="14090" width="3" style="146" customWidth="1"/>
    <col min="14091" max="14091" width="3.5" style="146" customWidth="1"/>
    <col min="14092" max="14092" width="2.875" style="146" customWidth="1"/>
    <col min="14093" max="14093" width="2.25" style="146" customWidth="1"/>
    <col min="14094" max="14094" width="2.625" style="146" customWidth="1"/>
    <col min="14095" max="14095" width="1.875" style="146" customWidth="1"/>
    <col min="14096" max="14098" width="2.75" style="146" customWidth="1"/>
    <col min="14099" max="14102" width="2.125" style="146" customWidth="1"/>
    <col min="14103" max="14103" width="3" style="146" customWidth="1"/>
    <col min="14104" max="14108" width="2.125" style="146" customWidth="1"/>
    <col min="14109" max="14109" width="4.125" style="146" customWidth="1"/>
    <col min="14110" max="14110" width="3.625" style="146" customWidth="1"/>
    <col min="14111" max="14111" width="3" style="146" customWidth="1"/>
    <col min="14112" max="14112" width="3.875" style="146" customWidth="1"/>
    <col min="14113" max="14121" width="0" style="146" hidden="1" customWidth="1"/>
    <col min="14122" max="14122" width="5.625" style="146" customWidth="1"/>
    <col min="14123" max="14123" width="4.375" style="146" customWidth="1"/>
    <col min="14124" max="14336" width="9" style="146"/>
    <col min="14337" max="14337" width="2.125" style="146" customWidth="1"/>
    <col min="14338" max="14338" width="5.125" style="146" customWidth="1"/>
    <col min="14339" max="14339" width="20.875" style="146" customWidth="1"/>
    <col min="14340" max="14340" width="11.625" style="146" customWidth="1"/>
    <col min="14341" max="14341" width="3.125" style="146" customWidth="1"/>
    <col min="14342" max="14344" width="3" style="146" customWidth="1"/>
    <col min="14345" max="14345" width="3.625" style="146" customWidth="1"/>
    <col min="14346" max="14346" width="3" style="146" customWidth="1"/>
    <col min="14347" max="14347" width="3.5" style="146" customWidth="1"/>
    <col min="14348" max="14348" width="2.875" style="146" customWidth="1"/>
    <col min="14349" max="14349" width="2.25" style="146" customWidth="1"/>
    <col min="14350" max="14350" width="2.625" style="146" customWidth="1"/>
    <col min="14351" max="14351" width="1.875" style="146" customWidth="1"/>
    <col min="14352" max="14354" width="2.75" style="146" customWidth="1"/>
    <col min="14355" max="14358" width="2.125" style="146" customWidth="1"/>
    <col min="14359" max="14359" width="3" style="146" customWidth="1"/>
    <col min="14360" max="14364" width="2.125" style="146" customWidth="1"/>
    <col min="14365" max="14365" width="4.125" style="146" customWidth="1"/>
    <col min="14366" max="14366" width="3.625" style="146" customWidth="1"/>
    <col min="14367" max="14367" width="3" style="146" customWidth="1"/>
    <col min="14368" max="14368" width="3.875" style="146" customWidth="1"/>
    <col min="14369" max="14377" width="0" style="146" hidden="1" customWidth="1"/>
    <col min="14378" max="14378" width="5.625" style="146" customWidth="1"/>
    <col min="14379" max="14379" width="4.375" style="146" customWidth="1"/>
    <col min="14380" max="14592" width="9" style="146"/>
    <col min="14593" max="14593" width="2.125" style="146" customWidth="1"/>
    <col min="14594" max="14594" width="5.125" style="146" customWidth="1"/>
    <col min="14595" max="14595" width="20.875" style="146" customWidth="1"/>
    <col min="14596" max="14596" width="11.625" style="146" customWidth="1"/>
    <col min="14597" max="14597" width="3.125" style="146" customWidth="1"/>
    <col min="14598" max="14600" width="3" style="146" customWidth="1"/>
    <col min="14601" max="14601" width="3.625" style="146" customWidth="1"/>
    <col min="14602" max="14602" width="3" style="146" customWidth="1"/>
    <col min="14603" max="14603" width="3.5" style="146" customWidth="1"/>
    <col min="14604" max="14604" width="2.875" style="146" customWidth="1"/>
    <col min="14605" max="14605" width="2.25" style="146" customWidth="1"/>
    <col min="14606" max="14606" width="2.625" style="146" customWidth="1"/>
    <col min="14607" max="14607" width="1.875" style="146" customWidth="1"/>
    <col min="14608" max="14610" width="2.75" style="146" customWidth="1"/>
    <col min="14611" max="14614" width="2.125" style="146" customWidth="1"/>
    <col min="14615" max="14615" width="3" style="146" customWidth="1"/>
    <col min="14616" max="14620" width="2.125" style="146" customWidth="1"/>
    <col min="14621" max="14621" width="4.125" style="146" customWidth="1"/>
    <col min="14622" max="14622" width="3.625" style="146" customWidth="1"/>
    <col min="14623" max="14623" width="3" style="146" customWidth="1"/>
    <col min="14624" max="14624" width="3.875" style="146" customWidth="1"/>
    <col min="14625" max="14633" width="0" style="146" hidden="1" customWidth="1"/>
    <col min="14634" max="14634" width="5.625" style="146" customWidth="1"/>
    <col min="14635" max="14635" width="4.375" style="146" customWidth="1"/>
    <col min="14636" max="14848" width="9" style="146"/>
    <col min="14849" max="14849" width="2.125" style="146" customWidth="1"/>
    <col min="14850" max="14850" width="5.125" style="146" customWidth="1"/>
    <col min="14851" max="14851" width="20.875" style="146" customWidth="1"/>
    <col min="14852" max="14852" width="11.625" style="146" customWidth="1"/>
    <col min="14853" max="14853" width="3.125" style="146" customWidth="1"/>
    <col min="14854" max="14856" width="3" style="146" customWidth="1"/>
    <col min="14857" max="14857" width="3.625" style="146" customWidth="1"/>
    <col min="14858" max="14858" width="3" style="146" customWidth="1"/>
    <col min="14859" max="14859" width="3.5" style="146" customWidth="1"/>
    <col min="14860" max="14860" width="2.875" style="146" customWidth="1"/>
    <col min="14861" max="14861" width="2.25" style="146" customWidth="1"/>
    <col min="14862" max="14862" width="2.625" style="146" customWidth="1"/>
    <col min="14863" max="14863" width="1.875" style="146" customWidth="1"/>
    <col min="14864" max="14866" width="2.75" style="146" customWidth="1"/>
    <col min="14867" max="14870" width="2.125" style="146" customWidth="1"/>
    <col min="14871" max="14871" width="3" style="146" customWidth="1"/>
    <col min="14872" max="14876" width="2.125" style="146" customWidth="1"/>
    <col min="14877" max="14877" width="4.125" style="146" customWidth="1"/>
    <col min="14878" max="14878" width="3.625" style="146" customWidth="1"/>
    <col min="14879" max="14879" width="3" style="146" customWidth="1"/>
    <col min="14880" max="14880" width="3.875" style="146" customWidth="1"/>
    <col min="14881" max="14889" width="0" style="146" hidden="1" customWidth="1"/>
    <col min="14890" max="14890" width="5.625" style="146" customWidth="1"/>
    <col min="14891" max="14891" width="4.375" style="146" customWidth="1"/>
    <col min="14892" max="15104" width="9" style="146"/>
    <col min="15105" max="15105" width="2.125" style="146" customWidth="1"/>
    <col min="15106" max="15106" width="5.125" style="146" customWidth="1"/>
    <col min="15107" max="15107" width="20.875" style="146" customWidth="1"/>
    <col min="15108" max="15108" width="11.625" style="146" customWidth="1"/>
    <col min="15109" max="15109" width="3.125" style="146" customWidth="1"/>
    <col min="15110" max="15112" width="3" style="146" customWidth="1"/>
    <col min="15113" max="15113" width="3.625" style="146" customWidth="1"/>
    <col min="15114" max="15114" width="3" style="146" customWidth="1"/>
    <col min="15115" max="15115" width="3.5" style="146" customWidth="1"/>
    <col min="15116" max="15116" width="2.875" style="146" customWidth="1"/>
    <col min="15117" max="15117" width="2.25" style="146" customWidth="1"/>
    <col min="15118" max="15118" width="2.625" style="146" customWidth="1"/>
    <col min="15119" max="15119" width="1.875" style="146" customWidth="1"/>
    <col min="15120" max="15122" width="2.75" style="146" customWidth="1"/>
    <col min="15123" max="15126" width="2.125" style="146" customWidth="1"/>
    <col min="15127" max="15127" width="3" style="146" customWidth="1"/>
    <col min="15128" max="15132" width="2.125" style="146" customWidth="1"/>
    <col min="15133" max="15133" width="4.125" style="146" customWidth="1"/>
    <col min="15134" max="15134" width="3.625" style="146" customWidth="1"/>
    <col min="15135" max="15135" width="3" style="146" customWidth="1"/>
    <col min="15136" max="15136" width="3.875" style="146" customWidth="1"/>
    <col min="15137" max="15145" width="0" style="146" hidden="1" customWidth="1"/>
    <col min="15146" max="15146" width="5.625" style="146" customWidth="1"/>
    <col min="15147" max="15147" width="4.375" style="146" customWidth="1"/>
    <col min="15148" max="15360" width="9" style="146"/>
    <col min="15361" max="15361" width="2.125" style="146" customWidth="1"/>
    <col min="15362" max="15362" width="5.125" style="146" customWidth="1"/>
    <col min="15363" max="15363" width="20.875" style="146" customWidth="1"/>
    <col min="15364" max="15364" width="11.625" style="146" customWidth="1"/>
    <col min="15365" max="15365" width="3.125" style="146" customWidth="1"/>
    <col min="15366" max="15368" width="3" style="146" customWidth="1"/>
    <col min="15369" max="15369" width="3.625" style="146" customWidth="1"/>
    <col min="15370" max="15370" width="3" style="146" customWidth="1"/>
    <col min="15371" max="15371" width="3.5" style="146" customWidth="1"/>
    <col min="15372" max="15372" width="2.875" style="146" customWidth="1"/>
    <col min="15373" max="15373" width="2.25" style="146" customWidth="1"/>
    <col min="15374" max="15374" width="2.625" style="146" customWidth="1"/>
    <col min="15375" max="15375" width="1.875" style="146" customWidth="1"/>
    <col min="15376" max="15378" width="2.75" style="146" customWidth="1"/>
    <col min="15379" max="15382" width="2.125" style="146" customWidth="1"/>
    <col min="15383" max="15383" width="3" style="146" customWidth="1"/>
    <col min="15384" max="15388" width="2.125" style="146" customWidth="1"/>
    <col min="15389" max="15389" width="4.125" style="146" customWidth="1"/>
    <col min="15390" max="15390" width="3.625" style="146" customWidth="1"/>
    <col min="15391" max="15391" width="3" style="146" customWidth="1"/>
    <col min="15392" max="15392" width="3.875" style="146" customWidth="1"/>
    <col min="15393" max="15401" width="0" style="146" hidden="1" customWidth="1"/>
    <col min="15402" max="15402" width="5.625" style="146" customWidth="1"/>
    <col min="15403" max="15403" width="4.375" style="146" customWidth="1"/>
    <col min="15404" max="15616" width="9" style="146"/>
    <col min="15617" max="15617" width="2.125" style="146" customWidth="1"/>
    <col min="15618" max="15618" width="5.125" style="146" customWidth="1"/>
    <col min="15619" max="15619" width="20.875" style="146" customWidth="1"/>
    <col min="15620" max="15620" width="11.625" style="146" customWidth="1"/>
    <col min="15621" max="15621" width="3.125" style="146" customWidth="1"/>
    <col min="15622" max="15624" width="3" style="146" customWidth="1"/>
    <col min="15625" max="15625" width="3.625" style="146" customWidth="1"/>
    <col min="15626" max="15626" width="3" style="146" customWidth="1"/>
    <col min="15627" max="15627" width="3.5" style="146" customWidth="1"/>
    <col min="15628" max="15628" width="2.875" style="146" customWidth="1"/>
    <col min="15629" max="15629" width="2.25" style="146" customWidth="1"/>
    <col min="15630" max="15630" width="2.625" style="146" customWidth="1"/>
    <col min="15631" max="15631" width="1.875" style="146" customWidth="1"/>
    <col min="15632" max="15634" width="2.75" style="146" customWidth="1"/>
    <col min="15635" max="15638" width="2.125" style="146" customWidth="1"/>
    <col min="15639" max="15639" width="3" style="146" customWidth="1"/>
    <col min="15640" max="15644" width="2.125" style="146" customWidth="1"/>
    <col min="15645" max="15645" width="4.125" style="146" customWidth="1"/>
    <col min="15646" max="15646" width="3.625" style="146" customWidth="1"/>
    <col min="15647" max="15647" width="3" style="146" customWidth="1"/>
    <col min="15648" max="15648" width="3.875" style="146" customWidth="1"/>
    <col min="15649" max="15657" width="0" style="146" hidden="1" customWidth="1"/>
    <col min="15658" max="15658" width="5.625" style="146" customWidth="1"/>
    <col min="15659" max="15659" width="4.375" style="146" customWidth="1"/>
    <col min="15660" max="15872" width="9" style="146"/>
    <col min="15873" max="15873" width="2.125" style="146" customWidth="1"/>
    <col min="15874" max="15874" width="5.125" style="146" customWidth="1"/>
    <col min="15875" max="15875" width="20.875" style="146" customWidth="1"/>
    <col min="15876" max="15876" width="11.625" style="146" customWidth="1"/>
    <col min="15877" max="15877" width="3.125" style="146" customWidth="1"/>
    <col min="15878" max="15880" width="3" style="146" customWidth="1"/>
    <col min="15881" max="15881" width="3.625" style="146" customWidth="1"/>
    <col min="15882" max="15882" width="3" style="146" customWidth="1"/>
    <col min="15883" max="15883" width="3.5" style="146" customWidth="1"/>
    <col min="15884" max="15884" width="2.875" style="146" customWidth="1"/>
    <col min="15885" max="15885" width="2.25" style="146" customWidth="1"/>
    <col min="15886" max="15886" width="2.625" style="146" customWidth="1"/>
    <col min="15887" max="15887" width="1.875" style="146" customWidth="1"/>
    <col min="15888" max="15890" width="2.75" style="146" customWidth="1"/>
    <col min="15891" max="15894" width="2.125" style="146" customWidth="1"/>
    <col min="15895" max="15895" width="3" style="146" customWidth="1"/>
    <col min="15896" max="15900" width="2.125" style="146" customWidth="1"/>
    <col min="15901" max="15901" width="4.125" style="146" customWidth="1"/>
    <col min="15902" max="15902" width="3.625" style="146" customWidth="1"/>
    <col min="15903" max="15903" width="3" style="146" customWidth="1"/>
    <col min="15904" max="15904" width="3.875" style="146" customWidth="1"/>
    <col min="15905" max="15913" width="0" style="146" hidden="1" customWidth="1"/>
    <col min="15914" max="15914" width="5.625" style="146" customWidth="1"/>
    <col min="15915" max="15915" width="4.375" style="146" customWidth="1"/>
    <col min="15916" max="16128" width="9" style="146"/>
    <col min="16129" max="16129" width="2.125" style="146" customWidth="1"/>
    <col min="16130" max="16130" width="5.125" style="146" customWidth="1"/>
    <col min="16131" max="16131" width="20.875" style="146" customWidth="1"/>
    <col min="16132" max="16132" width="11.625" style="146" customWidth="1"/>
    <col min="16133" max="16133" width="3.125" style="146" customWidth="1"/>
    <col min="16134" max="16136" width="3" style="146" customWidth="1"/>
    <col min="16137" max="16137" width="3.625" style="146" customWidth="1"/>
    <col min="16138" max="16138" width="3" style="146" customWidth="1"/>
    <col min="16139" max="16139" width="3.5" style="146" customWidth="1"/>
    <col min="16140" max="16140" width="2.875" style="146" customWidth="1"/>
    <col min="16141" max="16141" width="2.25" style="146" customWidth="1"/>
    <col min="16142" max="16142" width="2.625" style="146" customWidth="1"/>
    <col min="16143" max="16143" width="1.875" style="146" customWidth="1"/>
    <col min="16144" max="16146" width="2.75" style="146" customWidth="1"/>
    <col min="16147" max="16150" width="2.125" style="146" customWidth="1"/>
    <col min="16151" max="16151" width="3" style="146" customWidth="1"/>
    <col min="16152" max="16156" width="2.125" style="146" customWidth="1"/>
    <col min="16157" max="16157" width="4.125" style="146" customWidth="1"/>
    <col min="16158" max="16158" width="3.625" style="146" customWidth="1"/>
    <col min="16159" max="16159" width="3" style="146" customWidth="1"/>
    <col min="16160" max="16160" width="3.875" style="146" customWidth="1"/>
    <col min="16161" max="16169" width="0" style="146" hidden="1" customWidth="1"/>
    <col min="16170" max="16170" width="5.625" style="146" customWidth="1"/>
    <col min="16171" max="16171" width="4.375" style="146" customWidth="1"/>
    <col min="16172" max="16384" width="9" style="146"/>
  </cols>
  <sheetData>
    <row r="1" spans="1:43" ht="20.25" customHeight="1" x14ac:dyDescent="0.2">
      <c r="A1" s="430" t="s">
        <v>0</v>
      </c>
      <c r="B1" s="430"/>
      <c r="C1" s="430"/>
      <c r="D1" s="430"/>
      <c r="E1" s="225"/>
      <c r="F1" s="431" t="s">
        <v>225</v>
      </c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145"/>
      <c r="AH1" s="145"/>
    </row>
    <row r="2" spans="1:43" ht="15.75" customHeight="1" x14ac:dyDescent="0.2">
      <c r="A2" s="432" t="s">
        <v>11</v>
      </c>
      <c r="B2" s="432"/>
      <c r="C2" s="432"/>
      <c r="D2" s="432"/>
      <c r="E2" s="226"/>
      <c r="F2" s="431" t="s">
        <v>145</v>
      </c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O2" s="146">
        <f>32*14/2</f>
        <v>224</v>
      </c>
    </row>
    <row r="3" spans="1:43" ht="6" customHeight="1" thickBot="1" x14ac:dyDescent="0.25"/>
    <row r="4" spans="1:43" s="156" customFormat="1" ht="18" customHeight="1" thickTop="1" x14ac:dyDescent="0.2">
      <c r="A4" s="460" t="s">
        <v>9</v>
      </c>
      <c r="B4" s="436" t="s">
        <v>146</v>
      </c>
      <c r="C4" s="435" t="s">
        <v>147</v>
      </c>
      <c r="D4" s="435"/>
      <c r="E4" s="435"/>
      <c r="F4" s="435"/>
      <c r="G4" s="435"/>
      <c r="H4" s="435"/>
      <c r="I4" s="435"/>
      <c r="J4" s="435"/>
      <c r="K4" s="435"/>
      <c r="L4" s="435"/>
      <c r="M4" s="435" t="s">
        <v>148</v>
      </c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6" t="s">
        <v>149</v>
      </c>
      <c r="Y4" s="436"/>
      <c r="Z4" s="436"/>
      <c r="AA4" s="436"/>
      <c r="AB4" s="436"/>
      <c r="AC4" s="437" t="s">
        <v>150</v>
      </c>
      <c r="AD4" s="438" t="s">
        <v>151</v>
      </c>
      <c r="AE4" s="438"/>
      <c r="AF4" s="439" t="s">
        <v>152</v>
      </c>
      <c r="AH4" s="459" t="s">
        <v>153</v>
      </c>
      <c r="AI4" s="459"/>
      <c r="AJ4" s="459"/>
      <c r="AK4" s="459"/>
      <c r="AL4" s="459" t="s">
        <v>153</v>
      </c>
      <c r="AM4" s="459"/>
      <c r="AN4" s="459"/>
      <c r="AO4" s="459"/>
    </row>
    <row r="5" spans="1:43" s="156" customFormat="1" ht="21.75" customHeight="1" x14ac:dyDescent="0.2">
      <c r="A5" s="445"/>
      <c r="B5" s="446"/>
      <c r="C5" s="441" t="s">
        <v>26</v>
      </c>
      <c r="D5" s="442" t="s">
        <v>27</v>
      </c>
      <c r="E5" s="424" t="s">
        <v>154</v>
      </c>
      <c r="F5" s="409" t="s">
        <v>226</v>
      </c>
      <c r="G5" s="409"/>
      <c r="H5" s="409"/>
      <c r="I5" s="424" t="s">
        <v>156</v>
      </c>
      <c r="J5" s="424" t="s">
        <v>157</v>
      </c>
      <c r="K5" s="429" t="s">
        <v>227</v>
      </c>
      <c r="L5" s="425" t="s">
        <v>159</v>
      </c>
      <c r="M5" s="424" t="s">
        <v>160</v>
      </c>
      <c r="N5" s="426" t="s">
        <v>161</v>
      </c>
      <c r="O5" s="424" t="s">
        <v>162</v>
      </c>
      <c r="P5" s="424" t="s">
        <v>163</v>
      </c>
      <c r="Q5" s="424" t="s">
        <v>164</v>
      </c>
      <c r="R5" s="424" t="s">
        <v>165</v>
      </c>
      <c r="S5" s="424" t="s">
        <v>166</v>
      </c>
      <c r="T5" s="424" t="s">
        <v>167</v>
      </c>
      <c r="U5" s="424" t="s">
        <v>228</v>
      </c>
      <c r="V5" s="424" t="s">
        <v>229</v>
      </c>
      <c r="W5" s="429" t="s">
        <v>170</v>
      </c>
      <c r="X5" s="424" t="s">
        <v>171</v>
      </c>
      <c r="Y5" s="424" t="s">
        <v>172</v>
      </c>
      <c r="Z5" s="424" t="s">
        <v>173</v>
      </c>
      <c r="AA5" s="424" t="s">
        <v>174</v>
      </c>
      <c r="AB5" s="425" t="s">
        <v>170</v>
      </c>
      <c r="AC5" s="426"/>
      <c r="AD5" s="426" t="s">
        <v>175</v>
      </c>
      <c r="AE5" s="426" t="s">
        <v>176</v>
      </c>
      <c r="AF5" s="440"/>
      <c r="AH5" s="158" t="s">
        <v>177</v>
      </c>
      <c r="AL5" s="158" t="s">
        <v>178</v>
      </c>
    </row>
    <row r="6" spans="1:43" s="156" customFormat="1" ht="37.5" customHeight="1" thickBot="1" x14ac:dyDescent="0.25">
      <c r="A6" s="445"/>
      <c r="B6" s="446"/>
      <c r="C6" s="441"/>
      <c r="D6" s="442"/>
      <c r="E6" s="424"/>
      <c r="F6" s="160" t="s">
        <v>46</v>
      </c>
      <c r="G6" s="160" t="s">
        <v>47</v>
      </c>
      <c r="H6" s="160" t="s">
        <v>179</v>
      </c>
      <c r="I6" s="424"/>
      <c r="J6" s="424"/>
      <c r="K6" s="429"/>
      <c r="L6" s="425"/>
      <c r="M6" s="424"/>
      <c r="N6" s="426"/>
      <c r="O6" s="424"/>
      <c r="P6" s="424"/>
      <c r="Q6" s="424"/>
      <c r="R6" s="424"/>
      <c r="S6" s="424"/>
      <c r="T6" s="424"/>
      <c r="U6" s="424"/>
      <c r="V6" s="424"/>
      <c r="W6" s="429"/>
      <c r="X6" s="424"/>
      <c r="Y6" s="424"/>
      <c r="Z6" s="424"/>
      <c r="AA6" s="424"/>
      <c r="AB6" s="425"/>
      <c r="AC6" s="426"/>
      <c r="AD6" s="426"/>
      <c r="AE6" s="426"/>
      <c r="AF6" s="440"/>
      <c r="AH6" s="161" t="s">
        <v>180</v>
      </c>
      <c r="AI6" s="161" t="s">
        <v>181</v>
      </c>
      <c r="AJ6" s="161" t="s">
        <v>182</v>
      </c>
      <c r="AK6" s="162" t="s">
        <v>183</v>
      </c>
      <c r="AL6" s="161" t="s">
        <v>180</v>
      </c>
      <c r="AM6" s="161" t="s">
        <v>181</v>
      </c>
      <c r="AN6" s="161" t="s">
        <v>182</v>
      </c>
      <c r="AO6" s="163" t="s">
        <v>183</v>
      </c>
    </row>
    <row r="7" spans="1:43" s="93" customFormat="1" ht="12" customHeight="1" x14ac:dyDescent="0.25">
      <c r="A7" s="164" t="s">
        <v>184</v>
      </c>
      <c r="B7" s="165" t="s">
        <v>185</v>
      </c>
      <c r="C7" s="166" t="s">
        <v>186</v>
      </c>
      <c r="D7" s="167" t="s">
        <v>187</v>
      </c>
      <c r="E7" s="170" t="s">
        <v>188</v>
      </c>
      <c r="F7" s="170"/>
      <c r="G7" s="170"/>
      <c r="H7" s="170"/>
      <c r="I7" s="170"/>
      <c r="J7" s="170"/>
      <c r="K7" s="171"/>
      <c r="L7" s="170"/>
      <c r="M7" s="170" t="s">
        <v>192</v>
      </c>
      <c r="N7" s="171" t="s">
        <v>193</v>
      </c>
      <c r="O7" s="170" t="s">
        <v>194</v>
      </c>
      <c r="P7" s="170"/>
      <c r="Q7" s="170"/>
      <c r="R7" s="170"/>
      <c r="S7" s="170" t="s">
        <v>195</v>
      </c>
      <c r="T7" s="170" t="s">
        <v>196</v>
      </c>
      <c r="U7" s="170" t="s">
        <v>197</v>
      </c>
      <c r="V7" s="170" t="s">
        <v>198</v>
      </c>
      <c r="W7" s="171" t="s">
        <v>199</v>
      </c>
      <c r="X7" s="170" t="s">
        <v>200</v>
      </c>
      <c r="Y7" s="170" t="s">
        <v>201</v>
      </c>
      <c r="Z7" s="170" t="s">
        <v>202</v>
      </c>
      <c r="AA7" s="170" t="s">
        <v>203</v>
      </c>
      <c r="AB7" s="170" t="s">
        <v>204</v>
      </c>
      <c r="AC7" s="171" t="s">
        <v>205</v>
      </c>
      <c r="AD7" s="171" t="s">
        <v>206</v>
      </c>
      <c r="AE7" s="171" t="s">
        <v>207</v>
      </c>
      <c r="AF7" s="172" t="s">
        <v>208</v>
      </c>
      <c r="AK7" s="153"/>
    </row>
    <row r="8" spans="1:43" s="177" customFormat="1" ht="9" customHeight="1" x14ac:dyDescent="0.25">
      <c r="A8" s="450">
        <v>1</v>
      </c>
      <c r="B8" s="453" t="s">
        <v>52</v>
      </c>
      <c r="C8" s="173"/>
      <c r="D8" s="122"/>
      <c r="E8" s="122"/>
      <c r="F8" s="122"/>
      <c r="G8" s="122"/>
      <c r="H8" s="122"/>
      <c r="I8" s="122"/>
      <c r="J8" s="122"/>
      <c r="K8" s="122"/>
      <c r="L8" s="447">
        <f>SUM(K8:K15)</f>
        <v>496</v>
      </c>
      <c r="M8" s="456">
        <f>67/2</f>
        <v>33.5</v>
      </c>
      <c r="N8" s="175"/>
      <c r="O8" s="422"/>
      <c r="P8" s="176"/>
      <c r="Q8" s="176"/>
      <c r="R8" s="176"/>
      <c r="S8" s="160"/>
      <c r="T8" s="160"/>
      <c r="U8" s="409"/>
      <c r="V8" s="409"/>
      <c r="W8" s="410">
        <f>SUM(M8:V15)</f>
        <v>66.899999999999991</v>
      </c>
      <c r="X8" s="160"/>
      <c r="Y8" s="160"/>
      <c r="Z8" s="160"/>
      <c r="AA8" s="160"/>
      <c r="AB8" s="160"/>
      <c r="AC8" s="410">
        <f>L8+W8</f>
        <v>562.9</v>
      </c>
      <c r="AD8" s="410">
        <f>14*40/2</f>
        <v>280</v>
      </c>
      <c r="AE8" s="410">
        <f>AC8-AD8</f>
        <v>282.89999999999998</v>
      </c>
      <c r="AF8" s="227"/>
      <c r="AH8" s="178"/>
      <c r="AI8" s="179"/>
      <c r="AJ8" s="178"/>
      <c r="AK8" s="178"/>
      <c r="AQ8" s="228"/>
    </row>
    <row r="9" spans="1:43" s="177" customFormat="1" ht="25.5" x14ac:dyDescent="0.25">
      <c r="A9" s="451"/>
      <c r="B9" s="454"/>
      <c r="C9" s="194" t="s">
        <v>53</v>
      </c>
      <c r="D9" s="38" t="s">
        <v>51</v>
      </c>
      <c r="E9" s="184">
        <f>VLOOKUP(D9,'[1]DANH SACH H'!$A$2:$K$27,8,0)</f>
        <v>15</v>
      </c>
      <c r="F9" s="45">
        <v>30</v>
      </c>
      <c r="G9" s="45">
        <v>90</v>
      </c>
      <c r="H9" s="160"/>
      <c r="I9" s="160">
        <f>IF(E9&lt;35,1,IF(E9&gt;=35,1.2,1.3))</f>
        <v>1</v>
      </c>
      <c r="J9" s="160">
        <f>IF(E9&lt;18,1,1)</f>
        <v>1</v>
      </c>
      <c r="K9" s="175">
        <f>J9*G9+I9*F9</f>
        <v>120</v>
      </c>
      <c r="L9" s="448"/>
      <c r="M9" s="457"/>
      <c r="N9" s="175"/>
      <c r="O9" s="422"/>
      <c r="P9" s="176">
        <f>1*0.5</f>
        <v>0.5</v>
      </c>
      <c r="Q9" s="176">
        <f>4*0.3</f>
        <v>1.2</v>
      </c>
      <c r="R9" s="176">
        <f>0.2*E9</f>
        <v>3</v>
      </c>
      <c r="S9" s="160"/>
      <c r="T9" s="160"/>
      <c r="U9" s="409"/>
      <c r="V9" s="409"/>
      <c r="W9" s="411"/>
      <c r="X9" s="160"/>
      <c r="Y9" s="160"/>
      <c r="Z9" s="160"/>
      <c r="AA9" s="160"/>
      <c r="AB9" s="160"/>
      <c r="AC9" s="411"/>
      <c r="AD9" s="411"/>
      <c r="AE9" s="411"/>
      <c r="AF9" s="227"/>
      <c r="AH9" s="178"/>
      <c r="AI9" s="179"/>
      <c r="AJ9" s="178"/>
      <c r="AK9" s="178"/>
      <c r="AQ9" s="228"/>
    </row>
    <row r="10" spans="1:43" s="177" customFormat="1" ht="14.25" customHeight="1" x14ac:dyDescent="0.25">
      <c r="A10" s="451"/>
      <c r="B10" s="454"/>
      <c r="C10" s="183" t="s">
        <v>211</v>
      </c>
      <c r="D10" s="160" t="s">
        <v>212</v>
      </c>
      <c r="E10" s="184">
        <v>30</v>
      </c>
      <c r="F10" s="82">
        <v>34</v>
      </c>
      <c r="G10" s="82"/>
      <c r="H10" s="160"/>
      <c r="I10" s="160">
        <f>IF(E10&lt;35,1,IF(E10&gt;=35,1.2,1.3))</f>
        <v>1</v>
      </c>
      <c r="J10" s="160">
        <f>IF(E10&lt;18,1,1)</f>
        <v>1</v>
      </c>
      <c r="K10" s="175">
        <f>J10*G10+I10*F10</f>
        <v>34</v>
      </c>
      <c r="L10" s="448"/>
      <c r="M10" s="457"/>
      <c r="N10" s="175"/>
      <c r="O10" s="422"/>
      <c r="P10" s="176">
        <f t="shared" ref="P10:P15" si="0">1*1.5</f>
        <v>1.5</v>
      </c>
      <c r="Q10" s="176">
        <f t="shared" ref="Q10:Q15" si="1">1*0.3</f>
        <v>0.3</v>
      </c>
      <c r="R10" s="176">
        <f t="shared" ref="R10:R15" si="2">0.1*E10</f>
        <v>3</v>
      </c>
      <c r="S10" s="160"/>
      <c r="T10" s="160"/>
      <c r="U10" s="409"/>
      <c r="V10" s="409"/>
      <c r="W10" s="411"/>
      <c r="X10" s="160"/>
      <c r="Y10" s="160"/>
      <c r="Z10" s="160"/>
      <c r="AA10" s="160"/>
      <c r="AB10" s="160"/>
      <c r="AC10" s="411"/>
      <c r="AD10" s="411"/>
      <c r="AE10" s="411"/>
      <c r="AF10" s="227"/>
      <c r="AH10" s="178"/>
      <c r="AI10" s="179"/>
      <c r="AJ10" s="178"/>
      <c r="AK10" s="178"/>
      <c r="AQ10" s="228"/>
    </row>
    <row r="11" spans="1:43" s="177" customFormat="1" ht="15" customHeight="1" x14ac:dyDescent="0.25">
      <c r="A11" s="451"/>
      <c r="B11" s="454"/>
      <c r="C11" s="183" t="s">
        <v>211</v>
      </c>
      <c r="D11" s="160" t="s">
        <v>213</v>
      </c>
      <c r="E11" s="184">
        <v>30</v>
      </c>
      <c r="F11" s="45">
        <v>34</v>
      </c>
      <c r="G11" s="45"/>
      <c r="H11" s="160"/>
      <c r="I11" s="160">
        <f>IF(E11&lt;35,1,IF(E11&gt;=35,1.2,1.3))</f>
        <v>1</v>
      </c>
      <c r="J11" s="160">
        <f>IF(E11&lt;18,1,1)</f>
        <v>1</v>
      </c>
      <c r="K11" s="175">
        <f>J11*G11+I11*F11</f>
        <v>34</v>
      </c>
      <c r="L11" s="448"/>
      <c r="M11" s="457"/>
      <c r="N11" s="188"/>
      <c r="O11" s="422"/>
      <c r="P11" s="176">
        <f t="shared" si="0"/>
        <v>1.5</v>
      </c>
      <c r="Q11" s="176">
        <f t="shared" si="1"/>
        <v>0.3</v>
      </c>
      <c r="R11" s="176">
        <f t="shared" si="2"/>
        <v>3</v>
      </c>
      <c r="S11" s="160"/>
      <c r="T11" s="160"/>
      <c r="U11" s="409"/>
      <c r="V11" s="409"/>
      <c r="W11" s="411"/>
      <c r="X11" s="160"/>
      <c r="Y11" s="160"/>
      <c r="Z11" s="160"/>
      <c r="AA11" s="160"/>
      <c r="AB11" s="160"/>
      <c r="AC11" s="411"/>
      <c r="AD11" s="411"/>
      <c r="AE11" s="411"/>
      <c r="AF11" s="227"/>
      <c r="AH11" s="178"/>
      <c r="AI11" s="178"/>
      <c r="AJ11" s="178"/>
      <c r="AK11" s="178"/>
      <c r="AM11" s="176">
        <f>SUM(Q11:R11)</f>
        <v>3.3</v>
      </c>
      <c r="AO11" s="177" t="s">
        <v>230</v>
      </c>
      <c r="AQ11" s="228"/>
    </row>
    <row r="12" spans="1:43" s="177" customFormat="1" ht="12.75" customHeight="1" x14ac:dyDescent="0.25">
      <c r="A12" s="451"/>
      <c r="B12" s="454"/>
      <c r="C12" s="183" t="s">
        <v>211</v>
      </c>
      <c r="D12" s="160" t="s">
        <v>214</v>
      </c>
      <c r="E12" s="184">
        <v>30</v>
      </c>
      <c r="F12" s="76">
        <v>34</v>
      </c>
      <c r="G12" s="76"/>
      <c r="H12" s="160"/>
      <c r="I12" s="160">
        <f>IF(E12&lt;35,1,IF(E12&gt;=35,1.2,1.3))</f>
        <v>1</v>
      </c>
      <c r="J12" s="160">
        <f>IF(E12&lt;18,1,1)</f>
        <v>1</v>
      </c>
      <c r="K12" s="175">
        <f>J12*G12+I12*F12</f>
        <v>34</v>
      </c>
      <c r="L12" s="448"/>
      <c r="M12" s="457"/>
      <c r="N12" s="188"/>
      <c r="O12" s="176"/>
      <c r="P12" s="176">
        <f t="shared" si="0"/>
        <v>1.5</v>
      </c>
      <c r="Q12" s="176">
        <f t="shared" si="1"/>
        <v>0.3</v>
      </c>
      <c r="R12" s="176">
        <f t="shared" si="2"/>
        <v>3</v>
      </c>
      <c r="S12" s="160"/>
      <c r="T12" s="160"/>
      <c r="U12" s="160"/>
      <c r="V12" s="160"/>
      <c r="W12" s="411"/>
      <c r="X12" s="160"/>
      <c r="Y12" s="160"/>
      <c r="Z12" s="160"/>
      <c r="AA12" s="160"/>
      <c r="AB12" s="160"/>
      <c r="AC12" s="411"/>
      <c r="AD12" s="411"/>
      <c r="AE12" s="411"/>
      <c r="AF12" s="229"/>
      <c r="AH12" s="178"/>
      <c r="AI12" s="178"/>
      <c r="AJ12" s="178"/>
      <c r="AK12" s="178"/>
      <c r="AM12" s="189"/>
      <c r="AQ12" s="228"/>
    </row>
    <row r="13" spans="1:43" s="177" customFormat="1" ht="12.75" customHeight="1" x14ac:dyDescent="0.25">
      <c r="A13" s="451"/>
      <c r="B13" s="454"/>
      <c r="C13" s="183" t="s">
        <v>211</v>
      </c>
      <c r="D13" s="160" t="s">
        <v>215</v>
      </c>
      <c r="E13" s="184">
        <v>30</v>
      </c>
      <c r="F13" s="76">
        <v>34</v>
      </c>
      <c r="G13" s="76"/>
      <c r="H13" s="160"/>
      <c r="I13" s="160">
        <f>IF(E13&lt;35,1,IF(E13&gt;=35,1.2,1.3))</f>
        <v>1</v>
      </c>
      <c r="J13" s="160">
        <f>IF(E13&lt;18,1,1)</f>
        <v>1</v>
      </c>
      <c r="K13" s="175">
        <f>J13*G13+I13*F13</f>
        <v>34</v>
      </c>
      <c r="L13" s="448"/>
      <c r="M13" s="457"/>
      <c r="N13" s="188"/>
      <c r="O13" s="176"/>
      <c r="P13" s="176">
        <f t="shared" si="0"/>
        <v>1.5</v>
      </c>
      <c r="Q13" s="176">
        <f t="shared" si="1"/>
        <v>0.3</v>
      </c>
      <c r="R13" s="176">
        <f t="shared" si="2"/>
        <v>3</v>
      </c>
      <c r="S13" s="160"/>
      <c r="T13" s="160"/>
      <c r="U13" s="160"/>
      <c r="V13" s="160"/>
      <c r="W13" s="411"/>
      <c r="X13" s="160"/>
      <c r="Y13" s="160"/>
      <c r="Z13" s="160"/>
      <c r="AA13" s="160"/>
      <c r="AB13" s="160"/>
      <c r="AC13" s="411"/>
      <c r="AD13" s="411"/>
      <c r="AE13" s="411"/>
      <c r="AF13" s="229"/>
      <c r="AH13" s="178"/>
      <c r="AI13" s="178"/>
      <c r="AJ13" s="178"/>
      <c r="AK13" s="178"/>
      <c r="AM13" s="189"/>
      <c r="AQ13" s="228"/>
    </row>
    <row r="14" spans="1:43" s="177" customFormat="1" ht="12.75" customHeight="1" x14ac:dyDescent="0.25">
      <c r="A14" s="451"/>
      <c r="B14" s="454"/>
      <c r="C14" s="183" t="s">
        <v>231</v>
      </c>
      <c r="D14" s="160" t="s">
        <v>232</v>
      </c>
      <c r="E14" s="184">
        <v>31</v>
      </c>
      <c r="F14" s="230">
        <v>30</v>
      </c>
      <c r="G14" s="231">
        <v>90</v>
      </c>
      <c r="H14" s="232"/>
      <c r="I14" s="160">
        <v>1</v>
      </c>
      <c r="J14" s="160">
        <v>1</v>
      </c>
      <c r="K14" s="232">
        <f>F14*I14+G14*J14</f>
        <v>120</v>
      </c>
      <c r="L14" s="448"/>
      <c r="M14" s="457"/>
      <c r="N14" s="188"/>
      <c r="O14" s="176"/>
      <c r="P14" s="176">
        <f t="shared" si="0"/>
        <v>1.5</v>
      </c>
      <c r="Q14" s="176">
        <f t="shared" si="1"/>
        <v>0.3</v>
      </c>
      <c r="R14" s="176">
        <f t="shared" si="2"/>
        <v>3.1</v>
      </c>
      <c r="S14" s="160"/>
      <c r="T14" s="160"/>
      <c r="U14" s="160"/>
      <c r="V14" s="160"/>
      <c r="W14" s="411"/>
      <c r="X14" s="160"/>
      <c r="Y14" s="160"/>
      <c r="Z14" s="160"/>
      <c r="AA14" s="160"/>
      <c r="AB14" s="160"/>
      <c r="AC14" s="411"/>
      <c r="AD14" s="411"/>
      <c r="AE14" s="411"/>
      <c r="AF14" s="229" t="s">
        <v>233</v>
      </c>
      <c r="AH14" s="178"/>
      <c r="AI14" s="178"/>
      <c r="AJ14" s="178"/>
      <c r="AK14" s="178"/>
      <c r="AM14" s="189"/>
      <c r="AQ14" s="228"/>
    </row>
    <row r="15" spans="1:43" s="177" customFormat="1" ht="12.75" customHeight="1" x14ac:dyDescent="0.25">
      <c r="A15" s="452"/>
      <c r="B15" s="455"/>
      <c r="C15" s="183" t="s">
        <v>231</v>
      </c>
      <c r="D15" s="160" t="s">
        <v>234</v>
      </c>
      <c r="E15" s="184">
        <v>28</v>
      </c>
      <c r="F15" s="230">
        <v>30</v>
      </c>
      <c r="G15" s="231">
        <v>90</v>
      </c>
      <c r="H15" s="232"/>
      <c r="I15" s="160">
        <v>1</v>
      </c>
      <c r="J15" s="160">
        <v>1</v>
      </c>
      <c r="K15" s="232">
        <f>F15*I15+G15*J15</f>
        <v>120</v>
      </c>
      <c r="L15" s="449"/>
      <c r="M15" s="458"/>
      <c r="N15" s="188"/>
      <c r="O15" s="176"/>
      <c r="P15" s="176">
        <f t="shared" si="0"/>
        <v>1.5</v>
      </c>
      <c r="Q15" s="176">
        <f t="shared" si="1"/>
        <v>0.3</v>
      </c>
      <c r="R15" s="176">
        <f t="shared" si="2"/>
        <v>2.8000000000000003</v>
      </c>
      <c r="S15" s="160"/>
      <c r="T15" s="160"/>
      <c r="U15" s="160"/>
      <c r="V15" s="160"/>
      <c r="W15" s="412"/>
      <c r="X15" s="160"/>
      <c r="Y15" s="160"/>
      <c r="Z15" s="160"/>
      <c r="AA15" s="160"/>
      <c r="AB15" s="160"/>
      <c r="AC15" s="412"/>
      <c r="AD15" s="412"/>
      <c r="AE15" s="412"/>
      <c r="AF15" s="229" t="s">
        <v>233</v>
      </c>
      <c r="AH15" s="178"/>
      <c r="AI15" s="178"/>
      <c r="AJ15" s="178"/>
      <c r="AK15" s="178"/>
      <c r="AM15" s="189"/>
      <c r="AQ15" s="228"/>
    </row>
    <row r="16" spans="1:43" s="177" customFormat="1" ht="15" customHeight="1" x14ac:dyDescent="0.25">
      <c r="A16" s="445">
        <v>2</v>
      </c>
      <c r="B16" s="446" t="s">
        <v>62</v>
      </c>
      <c r="C16" s="183"/>
      <c r="D16" s="160"/>
      <c r="E16" s="184"/>
      <c r="F16" s="82"/>
      <c r="G16" s="45"/>
      <c r="H16" s="233"/>
      <c r="I16" s="160"/>
      <c r="J16" s="160"/>
      <c r="K16" s="175"/>
      <c r="L16" s="447">
        <f>SUM(K16:K20)</f>
        <v>390</v>
      </c>
      <c r="M16" s="409"/>
      <c r="N16" s="175"/>
      <c r="O16" s="422"/>
      <c r="P16" s="176"/>
      <c r="Q16" s="176"/>
      <c r="R16" s="176"/>
      <c r="S16" s="160"/>
      <c r="T16" s="160"/>
      <c r="U16" s="409"/>
      <c r="V16" s="409"/>
      <c r="W16" s="413">
        <f>SUM(M16:V20)</f>
        <v>25.199999999999996</v>
      </c>
      <c r="X16" s="160"/>
      <c r="Y16" s="160"/>
      <c r="Z16" s="160"/>
      <c r="AA16" s="160"/>
      <c r="AB16" s="160"/>
      <c r="AC16" s="413">
        <f>L16+W16</f>
        <v>415.2</v>
      </c>
      <c r="AD16" s="413">
        <f>14*40/2</f>
        <v>280</v>
      </c>
      <c r="AE16" s="413">
        <f>AC16-AD16</f>
        <v>135.19999999999999</v>
      </c>
      <c r="AF16" s="414"/>
      <c r="AH16" s="178"/>
      <c r="AI16" s="179"/>
      <c r="AJ16" s="178"/>
      <c r="AK16" s="234"/>
      <c r="AQ16" s="228"/>
    </row>
    <row r="17" spans="1:43" s="177" customFormat="1" ht="15" customHeight="1" x14ac:dyDescent="0.25">
      <c r="A17" s="445"/>
      <c r="B17" s="446"/>
      <c r="C17" s="181" t="s">
        <v>72</v>
      </c>
      <c r="D17" s="38" t="s">
        <v>74</v>
      </c>
      <c r="E17" s="184">
        <f>VLOOKUP(D17,'[1]DANH SACH H'!$A$2:$K$27,8,0)</f>
        <v>30</v>
      </c>
      <c r="F17" s="77">
        <v>30</v>
      </c>
      <c r="G17" s="77">
        <v>60</v>
      </c>
      <c r="H17" s="160"/>
      <c r="I17" s="160">
        <f>IF(E17&lt;35,1,IF(E17&gt;=35,1.2,1.3))</f>
        <v>1</v>
      </c>
      <c r="J17" s="160">
        <f>IF(E17&lt;18,1,1)</f>
        <v>1</v>
      </c>
      <c r="K17" s="175">
        <f>J17*G17+I17*F17</f>
        <v>90</v>
      </c>
      <c r="L17" s="448"/>
      <c r="M17" s="409"/>
      <c r="N17" s="175"/>
      <c r="O17" s="422"/>
      <c r="P17" s="176">
        <f>1*0.5</f>
        <v>0.5</v>
      </c>
      <c r="Q17" s="176">
        <f>4*0.3</f>
        <v>1.2</v>
      </c>
      <c r="R17" s="176">
        <f>0.2*E17</f>
        <v>6</v>
      </c>
      <c r="S17" s="160"/>
      <c r="T17" s="160"/>
      <c r="U17" s="409"/>
      <c r="V17" s="409"/>
      <c r="W17" s="413"/>
      <c r="X17" s="160"/>
      <c r="Y17" s="160"/>
      <c r="Z17" s="160"/>
      <c r="AA17" s="160"/>
      <c r="AB17" s="160"/>
      <c r="AC17" s="413"/>
      <c r="AD17" s="413"/>
      <c r="AE17" s="413"/>
      <c r="AF17" s="414"/>
      <c r="AH17" s="178"/>
      <c r="AI17" s="179"/>
      <c r="AJ17" s="178"/>
      <c r="AK17" s="234"/>
      <c r="AQ17" s="228"/>
    </row>
    <row r="18" spans="1:43" s="177" customFormat="1" ht="25.5" x14ac:dyDescent="0.25">
      <c r="A18" s="445"/>
      <c r="B18" s="446"/>
      <c r="C18" s="194" t="s">
        <v>53</v>
      </c>
      <c r="D18" s="38" t="s">
        <v>59</v>
      </c>
      <c r="E18" s="184">
        <f>VLOOKUP(D18,'[1]DANH SACH H'!$A$2:$K$27,8,0)</f>
        <v>16</v>
      </c>
      <c r="F18" s="45">
        <v>30</v>
      </c>
      <c r="G18" s="45">
        <v>90</v>
      </c>
      <c r="H18" s="233"/>
      <c r="I18" s="160">
        <f>IF(E18&lt;35,1,IF(E18&gt;=35,1.2,1.3))</f>
        <v>1</v>
      </c>
      <c r="J18" s="160">
        <f>IF(E18&lt;18,1,1)</f>
        <v>1</v>
      </c>
      <c r="K18" s="175">
        <f>J18*G18+I18*F18</f>
        <v>120</v>
      </c>
      <c r="L18" s="448"/>
      <c r="M18" s="409"/>
      <c r="N18" s="175"/>
      <c r="O18" s="422"/>
      <c r="P18" s="176">
        <f>1*0.5</f>
        <v>0.5</v>
      </c>
      <c r="Q18" s="176">
        <f>4*0.3</f>
        <v>1.2</v>
      </c>
      <c r="R18" s="176">
        <f>0.2*E18</f>
        <v>3.2</v>
      </c>
      <c r="S18" s="160"/>
      <c r="T18" s="160"/>
      <c r="U18" s="409"/>
      <c r="V18" s="409"/>
      <c r="W18" s="413"/>
      <c r="X18" s="160"/>
      <c r="Y18" s="160"/>
      <c r="Z18" s="160"/>
      <c r="AA18" s="160"/>
      <c r="AB18" s="160"/>
      <c r="AC18" s="413"/>
      <c r="AD18" s="413"/>
      <c r="AE18" s="413"/>
      <c r="AF18" s="414"/>
      <c r="AH18" s="178"/>
      <c r="AI18" s="179"/>
      <c r="AJ18" s="178"/>
      <c r="AK18" s="234"/>
      <c r="AQ18" s="228"/>
    </row>
    <row r="19" spans="1:43" s="177" customFormat="1" ht="14.25" customHeight="1" x14ac:dyDescent="0.25">
      <c r="A19" s="445"/>
      <c r="B19" s="446"/>
      <c r="C19" s="181" t="s">
        <v>72</v>
      </c>
      <c r="D19" s="38" t="s">
        <v>67</v>
      </c>
      <c r="E19" s="184">
        <f>VLOOKUP(D19,'[1]DANH SACH H'!$A$2:$K$27,8,0)</f>
        <v>25</v>
      </c>
      <c r="F19" s="45">
        <v>30</v>
      </c>
      <c r="G19" s="45">
        <v>60</v>
      </c>
      <c r="H19" s="160"/>
      <c r="I19" s="160">
        <f>IF(E19&lt;35,1,IF(E19&gt;=35,1.2,1.3))</f>
        <v>1</v>
      </c>
      <c r="J19" s="160">
        <f>IF(E19&lt;18,1,1)</f>
        <v>1</v>
      </c>
      <c r="K19" s="175">
        <f>J19*G19+I19*F19</f>
        <v>90</v>
      </c>
      <c r="L19" s="448"/>
      <c r="M19" s="409"/>
      <c r="N19" s="175"/>
      <c r="O19" s="422"/>
      <c r="P19" s="176">
        <f>1*0.5</f>
        <v>0.5</v>
      </c>
      <c r="Q19" s="176">
        <f>4*0.3</f>
        <v>1.2</v>
      </c>
      <c r="R19" s="176">
        <f>0.2*E19</f>
        <v>5</v>
      </c>
      <c r="S19" s="160"/>
      <c r="T19" s="160"/>
      <c r="U19" s="409"/>
      <c r="V19" s="409"/>
      <c r="W19" s="413"/>
      <c r="X19" s="160"/>
      <c r="Y19" s="160"/>
      <c r="Z19" s="160"/>
      <c r="AA19" s="160"/>
      <c r="AB19" s="160"/>
      <c r="AC19" s="413"/>
      <c r="AD19" s="413"/>
      <c r="AE19" s="413"/>
      <c r="AF19" s="414"/>
      <c r="AH19" s="178"/>
      <c r="AI19" s="179"/>
      <c r="AJ19" s="178"/>
      <c r="AK19" s="234"/>
      <c r="AQ19" s="228"/>
    </row>
    <row r="20" spans="1:43" s="177" customFormat="1" ht="14.25" customHeight="1" thickBot="1" x14ac:dyDescent="0.3">
      <c r="A20" s="445"/>
      <c r="B20" s="446"/>
      <c r="C20" s="235" t="s">
        <v>83</v>
      </c>
      <c r="D20" s="38" t="s">
        <v>79</v>
      </c>
      <c r="E20" s="184">
        <f>VLOOKUP(D20,'[1]DANH SACH H'!$A$2:$K$27,8,0)</f>
        <v>21</v>
      </c>
      <c r="F20" s="82">
        <v>30</v>
      </c>
      <c r="G20" s="45">
        <v>60</v>
      </c>
      <c r="H20" s="19"/>
      <c r="I20" s="160">
        <f>IF(E20&lt;35,1,IF(E20&gt;=35,1.2,1.3))</f>
        <v>1</v>
      </c>
      <c r="J20" s="160">
        <f>IF(E20&lt;18,1,1)</f>
        <v>1</v>
      </c>
      <c r="K20" s="175">
        <f>J20*G20+I20*F20</f>
        <v>90</v>
      </c>
      <c r="L20" s="449"/>
      <c r="M20" s="409"/>
      <c r="N20" s="175"/>
      <c r="O20" s="422"/>
      <c r="P20" s="176">
        <f>1*0.5</f>
        <v>0.5</v>
      </c>
      <c r="Q20" s="176">
        <f>4*0.3</f>
        <v>1.2</v>
      </c>
      <c r="R20" s="176">
        <f>0.2*E20</f>
        <v>4.2</v>
      </c>
      <c r="S20" s="160"/>
      <c r="T20" s="160"/>
      <c r="U20" s="409"/>
      <c r="V20" s="409"/>
      <c r="W20" s="413"/>
      <c r="X20" s="160"/>
      <c r="Y20" s="160"/>
      <c r="Z20" s="160"/>
      <c r="AA20" s="160"/>
      <c r="AB20" s="160"/>
      <c r="AC20" s="413"/>
      <c r="AD20" s="413"/>
      <c r="AE20" s="413"/>
      <c r="AF20" s="414"/>
      <c r="AH20" s="178"/>
      <c r="AI20" s="179"/>
      <c r="AJ20" s="178"/>
      <c r="AK20" s="234"/>
      <c r="AQ20" s="228"/>
    </row>
    <row r="21" spans="1:43" s="107" customFormat="1" ht="5.25" customHeight="1" thickBot="1" x14ac:dyDescent="0.25">
      <c r="A21" s="445">
        <v>3</v>
      </c>
      <c r="B21" s="446" t="s">
        <v>56</v>
      </c>
      <c r="C21" s="180"/>
      <c r="D21" s="160"/>
      <c r="E21" s="174"/>
      <c r="F21" s="236"/>
      <c r="G21" s="236"/>
      <c r="H21" s="159"/>
      <c r="I21" s="160"/>
      <c r="J21" s="160"/>
      <c r="K21" s="175"/>
      <c r="L21" s="447">
        <f>SUM(K21:K26)</f>
        <v>192</v>
      </c>
      <c r="M21" s="409">
        <f>ROUND(32*0.3*14,0)/2</f>
        <v>67</v>
      </c>
      <c r="N21" s="175"/>
      <c r="O21" s="422"/>
      <c r="P21" s="176"/>
      <c r="Q21" s="176"/>
      <c r="R21" s="176"/>
      <c r="S21" s="160"/>
      <c r="T21" s="160"/>
      <c r="U21" s="409"/>
      <c r="V21" s="409"/>
      <c r="W21" s="413">
        <f>SUM(M21:U26)</f>
        <v>127.1</v>
      </c>
      <c r="X21" s="160"/>
      <c r="Y21" s="160"/>
      <c r="Z21" s="160"/>
      <c r="AA21" s="160"/>
      <c r="AB21" s="160"/>
      <c r="AC21" s="423">
        <f>L21+W21</f>
        <v>319.10000000000002</v>
      </c>
      <c r="AD21" s="413">
        <f>14*40/2</f>
        <v>280</v>
      </c>
      <c r="AE21" s="413">
        <f>AC21-AD21</f>
        <v>39.100000000000023</v>
      </c>
      <c r="AF21" s="414"/>
      <c r="AG21" s="177"/>
      <c r="AH21" s="178"/>
      <c r="AI21" s="192"/>
      <c r="AJ21" s="178"/>
      <c r="AK21" s="178"/>
      <c r="AM21" s="177"/>
      <c r="AQ21" s="237"/>
    </row>
    <row r="22" spans="1:43" s="107" customFormat="1" ht="15" customHeight="1" thickBot="1" x14ac:dyDescent="0.25">
      <c r="A22" s="445"/>
      <c r="B22" s="446"/>
      <c r="C22" s="181" t="s">
        <v>235</v>
      </c>
      <c r="D22" s="38" t="s">
        <v>74</v>
      </c>
      <c r="E22" s="174">
        <f>VLOOKUP(D22,'[1]DANH SACH H'!$A$2:$K$27,8,0)</f>
        <v>30</v>
      </c>
      <c r="F22" s="236">
        <v>15</v>
      </c>
      <c r="G22" s="236">
        <v>75</v>
      </c>
      <c r="H22" s="159"/>
      <c r="I22" s="160">
        <f>IF(E22&lt;35,1,IF(E22&gt;=35,1.2,1.3))</f>
        <v>1</v>
      </c>
      <c r="J22" s="160">
        <f>IF(E22&lt;18,1,1)</f>
        <v>1</v>
      </c>
      <c r="K22" s="175">
        <f>J22*G22+I22*F22</f>
        <v>90</v>
      </c>
      <c r="L22" s="448"/>
      <c r="M22" s="409"/>
      <c r="N22" s="175"/>
      <c r="O22" s="422"/>
      <c r="P22" s="176">
        <f>1*0.5</f>
        <v>0.5</v>
      </c>
      <c r="Q22" s="176">
        <f>4*0.3</f>
        <v>1.2</v>
      </c>
      <c r="R22" s="176">
        <f>0.2*E22</f>
        <v>6</v>
      </c>
      <c r="S22" s="160"/>
      <c r="T22" s="160"/>
      <c r="U22" s="409"/>
      <c r="V22" s="409"/>
      <c r="W22" s="413"/>
      <c r="X22" s="160"/>
      <c r="Y22" s="160"/>
      <c r="Z22" s="160"/>
      <c r="AA22" s="160"/>
      <c r="AB22" s="160"/>
      <c r="AC22" s="423"/>
      <c r="AD22" s="413"/>
      <c r="AE22" s="413"/>
      <c r="AF22" s="414"/>
      <c r="AG22" s="177"/>
      <c r="AH22" s="178"/>
      <c r="AI22" s="192"/>
      <c r="AJ22" s="178"/>
      <c r="AK22" s="178"/>
      <c r="AM22" s="177"/>
      <c r="AQ22" s="237"/>
    </row>
    <row r="23" spans="1:43" s="107" customFormat="1" ht="15" customHeight="1" thickBot="1" x14ac:dyDescent="0.25">
      <c r="A23" s="445"/>
      <c r="B23" s="446"/>
      <c r="C23" s="183" t="s">
        <v>211</v>
      </c>
      <c r="D23" s="160" t="s">
        <v>217</v>
      </c>
      <c r="E23" s="184">
        <v>30</v>
      </c>
      <c r="F23" s="45">
        <v>34</v>
      </c>
      <c r="G23" s="45"/>
      <c r="H23" s="160"/>
      <c r="I23" s="160">
        <f>IF(E23&lt;35,1,IF(E23&gt;=35,1.2,1.3))</f>
        <v>1</v>
      </c>
      <c r="J23" s="160">
        <f>IF(E23&lt;18,1,1)</f>
        <v>1</v>
      </c>
      <c r="K23" s="175">
        <f>J23*G23+I23*F23</f>
        <v>34</v>
      </c>
      <c r="L23" s="448"/>
      <c r="M23" s="409"/>
      <c r="N23" s="175"/>
      <c r="O23" s="422"/>
      <c r="P23" s="176">
        <f>1*1.5</f>
        <v>1.5</v>
      </c>
      <c r="Q23" s="176">
        <f>1*0.3</f>
        <v>0.3</v>
      </c>
      <c r="R23" s="176">
        <f>0.1*E23</f>
        <v>3</v>
      </c>
      <c r="S23" s="160"/>
      <c r="T23" s="160"/>
      <c r="U23" s="409"/>
      <c r="V23" s="409"/>
      <c r="W23" s="413"/>
      <c r="X23" s="160"/>
      <c r="Y23" s="160"/>
      <c r="Z23" s="160"/>
      <c r="AA23" s="160"/>
      <c r="AB23" s="160"/>
      <c r="AC23" s="423"/>
      <c r="AD23" s="413"/>
      <c r="AE23" s="413"/>
      <c r="AF23" s="414"/>
      <c r="AG23" s="177"/>
      <c r="AH23" s="178"/>
      <c r="AI23" s="192"/>
      <c r="AJ23" s="178"/>
      <c r="AK23" s="178"/>
      <c r="AM23" s="177"/>
      <c r="AQ23" s="237"/>
    </row>
    <row r="24" spans="1:43" s="107" customFormat="1" ht="15" customHeight="1" thickBot="1" x14ac:dyDescent="0.25">
      <c r="A24" s="445"/>
      <c r="B24" s="446"/>
      <c r="C24" s="183" t="s">
        <v>211</v>
      </c>
      <c r="D24" s="160" t="s">
        <v>218</v>
      </c>
      <c r="E24" s="184">
        <v>30</v>
      </c>
      <c r="F24" s="76">
        <v>34</v>
      </c>
      <c r="G24" s="76"/>
      <c r="H24" s="160"/>
      <c r="I24" s="160">
        <f>IF(E24&lt;35,1,IF(E24&gt;=35,1.2,1.3))</f>
        <v>1</v>
      </c>
      <c r="J24" s="160">
        <f>IF(E24&lt;18,1,1)</f>
        <v>1</v>
      </c>
      <c r="K24" s="175">
        <f>J24*G24+I24*F24</f>
        <v>34</v>
      </c>
      <c r="L24" s="448"/>
      <c r="M24" s="409"/>
      <c r="N24" s="175"/>
      <c r="O24" s="422"/>
      <c r="P24" s="176">
        <f>1*1.5</f>
        <v>1.5</v>
      </c>
      <c r="Q24" s="176">
        <f>1*0.3</f>
        <v>0.3</v>
      </c>
      <c r="R24" s="176">
        <f>0.1*E24</f>
        <v>3</v>
      </c>
      <c r="S24" s="160"/>
      <c r="T24" s="160"/>
      <c r="U24" s="409"/>
      <c r="V24" s="409"/>
      <c r="W24" s="413"/>
      <c r="X24" s="160"/>
      <c r="Y24" s="160"/>
      <c r="Z24" s="160"/>
      <c r="AA24" s="160"/>
      <c r="AB24" s="160"/>
      <c r="AC24" s="423"/>
      <c r="AD24" s="413"/>
      <c r="AE24" s="413"/>
      <c r="AF24" s="414"/>
      <c r="AG24" s="177"/>
      <c r="AH24" s="178"/>
      <c r="AI24" s="192"/>
      <c r="AJ24" s="178"/>
      <c r="AK24" s="178"/>
      <c r="AM24" s="177"/>
      <c r="AQ24" s="237"/>
    </row>
    <row r="25" spans="1:43" s="107" customFormat="1" ht="15" customHeight="1" thickBot="1" x14ac:dyDescent="0.25">
      <c r="A25" s="445"/>
      <c r="B25" s="446"/>
      <c r="C25" s="183" t="s">
        <v>211</v>
      </c>
      <c r="D25" s="160" t="s">
        <v>219</v>
      </c>
      <c r="E25" s="184">
        <v>30</v>
      </c>
      <c r="F25" s="76">
        <v>34</v>
      </c>
      <c r="G25" s="76"/>
      <c r="H25" s="160"/>
      <c r="I25" s="160">
        <f>IF(E25&lt;35,1,IF(E25&gt;=35,1.2,1.3))</f>
        <v>1</v>
      </c>
      <c r="J25" s="160">
        <f>IF(E25&lt;18,1,1)</f>
        <v>1</v>
      </c>
      <c r="K25" s="175">
        <f>J25*G25+I25*F25</f>
        <v>34</v>
      </c>
      <c r="L25" s="448"/>
      <c r="M25" s="409"/>
      <c r="N25" s="175"/>
      <c r="O25" s="422"/>
      <c r="P25" s="176">
        <f>1*1.5</f>
        <v>1.5</v>
      </c>
      <c r="Q25" s="176">
        <f>1*0.3</f>
        <v>0.3</v>
      </c>
      <c r="R25" s="176">
        <f>0.1*E25</f>
        <v>3</v>
      </c>
      <c r="S25" s="160"/>
      <c r="T25" s="160"/>
      <c r="U25" s="409"/>
      <c r="V25" s="409"/>
      <c r="W25" s="413"/>
      <c r="X25" s="160"/>
      <c r="Y25" s="160"/>
      <c r="Z25" s="160"/>
      <c r="AA25" s="160"/>
      <c r="AB25" s="160"/>
      <c r="AC25" s="423"/>
      <c r="AD25" s="413"/>
      <c r="AE25" s="413"/>
      <c r="AF25" s="414"/>
      <c r="AG25" s="177"/>
      <c r="AH25" s="178"/>
      <c r="AI25" s="192"/>
      <c r="AJ25" s="178"/>
      <c r="AK25" s="178"/>
      <c r="AM25" s="177"/>
      <c r="AQ25" s="237"/>
    </row>
    <row r="26" spans="1:43" s="107" customFormat="1" ht="15" customHeight="1" x14ac:dyDescent="0.2">
      <c r="A26" s="445"/>
      <c r="B26" s="446"/>
      <c r="C26" s="181" t="s">
        <v>57</v>
      </c>
      <c r="D26" s="38" t="s">
        <v>51</v>
      </c>
      <c r="E26" s="174">
        <f>VLOOKUP(D26,'[1]DANH SACH H'!$A$2:$K$27,8,0)</f>
        <v>15</v>
      </c>
      <c r="F26" s="77"/>
      <c r="G26" s="19"/>
      <c r="H26" s="51"/>
      <c r="I26" s="160"/>
      <c r="J26" s="160"/>
      <c r="K26" s="175"/>
      <c r="L26" s="449"/>
      <c r="M26" s="409"/>
      <c r="N26" s="175">
        <f>ROUND(0.15*36*14,0)/2</f>
        <v>38</v>
      </c>
      <c r="O26" s="422"/>
      <c r="P26" s="176"/>
      <c r="Q26" s="176"/>
      <c r="R26" s="176"/>
      <c r="S26" s="160"/>
      <c r="T26" s="160"/>
      <c r="U26" s="409"/>
      <c r="V26" s="409"/>
      <c r="W26" s="413"/>
      <c r="X26" s="160"/>
      <c r="Y26" s="160"/>
      <c r="Z26" s="160"/>
      <c r="AA26" s="160"/>
      <c r="AB26" s="160"/>
      <c r="AC26" s="423"/>
      <c r="AD26" s="413"/>
      <c r="AE26" s="413"/>
      <c r="AF26" s="414"/>
      <c r="AG26" s="177"/>
      <c r="AH26" s="178"/>
      <c r="AI26" s="192"/>
      <c r="AJ26" s="178"/>
      <c r="AK26" s="178"/>
      <c r="AM26" s="177"/>
      <c r="AQ26" s="237"/>
    </row>
    <row r="27" spans="1:43" s="109" customFormat="1" ht="4.5" customHeight="1" x14ac:dyDescent="0.2">
      <c r="A27" s="445">
        <v>4</v>
      </c>
      <c r="B27" s="446" t="s">
        <v>54</v>
      </c>
      <c r="C27" s="180"/>
      <c r="D27" s="160"/>
      <c r="E27" s="174"/>
      <c r="F27" s="75"/>
      <c r="G27" s="75"/>
      <c r="H27" s="160"/>
      <c r="I27" s="160"/>
      <c r="J27" s="160"/>
      <c r="K27" s="175"/>
      <c r="L27" s="447">
        <f>SUM(K27:K32)</f>
        <v>240</v>
      </c>
      <c r="M27" s="160"/>
      <c r="N27" s="175"/>
      <c r="O27" s="422"/>
      <c r="P27" s="176"/>
      <c r="Q27" s="176"/>
      <c r="R27" s="176"/>
      <c r="S27" s="160"/>
      <c r="T27" s="160"/>
      <c r="U27" s="160"/>
      <c r="V27" s="409"/>
      <c r="W27" s="413">
        <f>SUM(M27:V32)</f>
        <v>92.200000000000017</v>
      </c>
      <c r="X27" s="160"/>
      <c r="Y27" s="160"/>
      <c r="Z27" s="160"/>
      <c r="AA27" s="160"/>
      <c r="AB27" s="160"/>
      <c r="AC27" s="413">
        <f>L27+W27</f>
        <v>332.20000000000005</v>
      </c>
      <c r="AD27" s="413">
        <f>14*40/2</f>
        <v>280</v>
      </c>
      <c r="AE27" s="413">
        <f>AC27-AD27</f>
        <v>52.200000000000045</v>
      </c>
      <c r="AF27" s="414"/>
      <c r="AH27" s="178"/>
      <c r="AI27" s="189"/>
      <c r="AJ27" s="178"/>
      <c r="AK27" s="178"/>
      <c r="AM27" s="177"/>
      <c r="AO27" s="178"/>
    </row>
    <row r="28" spans="1:43" s="109" customFormat="1" ht="18.75" customHeight="1" x14ac:dyDescent="0.2">
      <c r="A28" s="445"/>
      <c r="B28" s="446"/>
      <c r="C28" s="183" t="s">
        <v>55</v>
      </c>
      <c r="D28" s="38" t="s">
        <v>51</v>
      </c>
      <c r="E28" s="174">
        <f>VLOOKUP(D28,'[1]DANH SACH H'!$A$2:$K$27,8,0)</f>
        <v>15</v>
      </c>
      <c r="F28" s="44"/>
      <c r="G28" s="45">
        <v>170</v>
      </c>
      <c r="H28" s="45"/>
      <c r="I28" s="160">
        <f t="shared" ref="I28:I36" si="3">IF(E28&lt;35,1,IF(E28&gt;=35,1.2,1.3))</f>
        <v>1</v>
      </c>
      <c r="J28" s="160">
        <f t="shared" ref="J28:J35" si="4">IF(E28&lt;18,1,1)</f>
        <v>1</v>
      </c>
      <c r="K28" s="175"/>
      <c r="L28" s="448"/>
      <c r="M28" s="160"/>
      <c r="N28" s="175"/>
      <c r="O28" s="422"/>
      <c r="P28" s="176"/>
      <c r="Q28" s="176"/>
      <c r="R28" s="176"/>
      <c r="S28" s="160"/>
      <c r="T28" s="160">
        <f>2.5*E28</f>
        <v>37.5</v>
      </c>
      <c r="U28" s="160"/>
      <c r="V28" s="409"/>
      <c r="W28" s="413"/>
      <c r="X28" s="160"/>
      <c r="Y28" s="160"/>
      <c r="Z28" s="160"/>
      <c r="AA28" s="160"/>
      <c r="AB28" s="160"/>
      <c r="AC28" s="413"/>
      <c r="AD28" s="413"/>
      <c r="AE28" s="413"/>
      <c r="AF28" s="414"/>
      <c r="AH28" s="178"/>
      <c r="AI28" s="189"/>
      <c r="AJ28" s="178"/>
      <c r="AK28" s="178"/>
      <c r="AM28" s="177"/>
      <c r="AO28" s="178"/>
    </row>
    <row r="29" spans="1:43" s="109" customFormat="1" ht="14.25" customHeight="1" x14ac:dyDescent="0.2">
      <c r="A29" s="445"/>
      <c r="B29" s="446"/>
      <c r="C29" s="180" t="s">
        <v>236</v>
      </c>
      <c r="D29" s="38" t="s">
        <v>59</v>
      </c>
      <c r="E29" s="174">
        <f>VLOOKUP(D29,'[1]DANH SACH H'!$A$2:$K$27,8,0)</f>
        <v>16</v>
      </c>
      <c r="F29" s="45">
        <v>15</v>
      </c>
      <c r="G29" s="45">
        <v>75</v>
      </c>
      <c r="H29" s="45"/>
      <c r="I29" s="160">
        <f t="shared" si="3"/>
        <v>1</v>
      </c>
      <c r="J29" s="160">
        <f t="shared" si="4"/>
        <v>1</v>
      </c>
      <c r="K29" s="175">
        <f t="shared" ref="K29:K36" si="5">J29*G29+I29*F29</f>
        <v>90</v>
      </c>
      <c r="L29" s="448"/>
      <c r="M29" s="160"/>
      <c r="N29" s="175"/>
      <c r="O29" s="422"/>
      <c r="P29" s="176">
        <f t="shared" ref="P29:P36" si="6">1*0.5</f>
        <v>0.5</v>
      </c>
      <c r="Q29" s="176">
        <f>4*0.3</f>
        <v>1.2</v>
      </c>
      <c r="R29" s="176">
        <f t="shared" ref="R29:R36" si="7">0.2*E29</f>
        <v>3.2</v>
      </c>
      <c r="S29" s="160"/>
      <c r="T29" s="160"/>
      <c r="U29" s="160"/>
      <c r="V29" s="409"/>
      <c r="W29" s="413"/>
      <c r="X29" s="160"/>
      <c r="Y29" s="160"/>
      <c r="Z29" s="160"/>
      <c r="AA29" s="160"/>
      <c r="AB29" s="160"/>
      <c r="AC29" s="413"/>
      <c r="AD29" s="413"/>
      <c r="AE29" s="413"/>
      <c r="AF29" s="414"/>
      <c r="AH29" s="178"/>
      <c r="AI29" s="189"/>
      <c r="AJ29" s="178"/>
      <c r="AK29" s="178"/>
      <c r="AM29" s="177"/>
      <c r="AO29" s="178"/>
    </row>
    <row r="30" spans="1:43" s="109" customFormat="1" ht="14.25" customHeight="1" x14ac:dyDescent="0.2">
      <c r="A30" s="445"/>
      <c r="B30" s="446"/>
      <c r="C30" s="180" t="s">
        <v>220</v>
      </c>
      <c r="D30" s="38" t="s">
        <v>59</v>
      </c>
      <c r="E30" s="174">
        <f>VLOOKUP(D30,'[1]DANH SACH H'!$A$2:$K$27,8,0)</f>
        <v>16</v>
      </c>
      <c r="F30" s="45">
        <v>15</v>
      </c>
      <c r="G30" s="45">
        <v>75</v>
      </c>
      <c r="H30" s="45"/>
      <c r="I30" s="160">
        <f>IF(E30&lt;35,1,IF(E30&gt;=35,1.2,1.3))</f>
        <v>1</v>
      </c>
      <c r="J30" s="160">
        <f>IF(E30&lt;18,1,1)</f>
        <v>1</v>
      </c>
      <c r="K30" s="175">
        <f>J30*G30+I30*F30</f>
        <v>90</v>
      </c>
      <c r="L30" s="448"/>
      <c r="M30" s="160"/>
      <c r="N30" s="175"/>
      <c r="O30" s="422"/>
      <c r="P30" s="176">
        <f t="shared" si="6"/>
        <v>0.5</v>
      </c>
      <c r="Q30" s="176">
        <f>4*0.3</f>
        <v>1.2</v>
      </c>
      <c r="R30" s="176">
        <f>0.2*E30</f>
        <v>3.2</v>
      </c>
      <c r="S30" s="160"/>
      <c r="T30" s="160"/>
      <c r="U30" s="160"/>
      <c r="V30" s="409"/>
      <c r="W30" s="413"/>
      <c r="X30" s="160"/>
      <c r="Y30" s="160"/>
      <c r="Z30" s="160"/>
      <c r="AA30" s="160"/>
      <c r="AB30" s="160"/>
      <c r="AC30" s="413"/>
      <c r="AD30" s="413"/>
      <c r="AE30" s="413"/>
      <c r="AF30" s="414"/>
      <c r="AH30" s="178"/>
      <c r="AI30" s="189"/>
      <c r="AJ30" s="178"/>
      <c r="AK30" s="178"/>
      <c r="AM30" s="177"/>
      <c r="AO30" s="178"/>
    </row>
    <row r="31" spans="1:43" s="109" customFormat="1" ht="14.25" customHeight="1" x14ac:dyDescent="0.2">
      <c r="A31" s="445"/>
      <c r="B31" s="446"/>
      <c r="C31" s="180" t="s">
        <v>61</v>
      </c>
      <c r="D31" s="38" t="s">
        <v>59</v>
      </c>
      <c r="E31" s="174">
        <f>VLOOKUP(D31,'[1]DANH SACH H'!$A$2:$K$27,8,0)</f>
        <v>16</v>
      </c>
      <c r="F31" s="45">
        <v>15</v>
      </c>
      <c r="G31" s="45">
        <v>45</v>
      </c>
      <c r="H31" s="45"/>
      <c r="I31" s="160">
        <f>IF(E31&lt;35,1,IF(E31&gt;=35,1.2,1.3))</f>
        <v>1</v>
      </c>
      <c r="J31" s="160">
        <f>IF(E31&lt;18,1,1)</f>
        <v>1</v>
      </c>
      <c r="K31" s="175">
        <f>J31*G31+I31*F31</f>
        <v>60</v>
      </c>
      <c r="L31" s="448"/>
      <c r="M31" s="160"/>
      <c r="N31" s="175"/>
      <c r="O31" s="422"/>
      <c r="P31" s="176">
        <f t="shared" si="6"/>
        <v>0.5</v>
      </c>
      <c r="Q31" s="176">
        <f>4*0.3</f>
        <v>1.2</v>
      </c>
      <c r="R31" s="176">
        <f>0.2*E31</f>
        <v>3.2</v>
      </c>
      <c r="S31" s="160"/>
      <c r="T31" s="160"/>
      <c r="U31" s="160"/>
      <c r="V31" s="409"/>
      <c r="W31" s="413"/>
      <c r="X31" s="160"/>
      <c r="Y31" s="160"/>
      <c r="Z31" s="160"/>
      <c r="AA31" s="160"/>
      <c r="AB31" s="160"/>
      <c r="AC31" s="413"/>
      <c r="AD31" s="413"/>
      <c r="AE31" s="413"/>
      <c r="AF31" s="414"/>
      <c r="AH31" s="178"/>
      <c r="AI31" s="189"/>
      <c r="AJ31" s="178"/>
      <c r="AK31" s="178"/>
      <c r="AM31" s="177"/>
      <c r="AO31" s="178"/>
    </row>
    <row r="32" spans="1:43" s="109" customFormat="1" ht="14.25" customHeight="1" x14ac:dyDescent="0.2">
      <c r="A32" s="445"/>
      <c r="B32" s="446"/>
      <c r="C32" s="183" t="s">
        <v>55</v>
      </c>
      <c r="D32" s="38" t="s">
        <v>59</v>
      </c>
      <c r="E32" s="174">
        <f>VLOOKUP(D32,'[1]DANH SACH H'!$A$2:$K$27,8,0)</f>
        <v>16</v>
      </c>
      <c r="F32" s="45"/>
      <c r="G32" s="45">
        <v>170</v>
      </c>
      <c r="H32" s="45"/>
      <c r="I32" s="160">
        <f>IF(E32&lt;35,1,IF(E32&gt;=35,1.2,1.3))</f>
        <v>1</v>
      </c>
      <c r="J32" s="160">
        <f>IF(E32&lt;18,1,1)</f>
        <v>1</v>
      </c>
      <c r="K32" s="175"/>
      <c r="L32" s="449"/>
      <c r="M32" s="160"/>
      <c r="N32" s="175"/>
      <c r="O32" s="422"/>
      <c r="P32" s="176"/>
      <c r="Q32" s="176"/>
      <c r="R32" s="176"/>
      <c r="S32" s="160"/>
      <c r="T32" s="160">
        <f>2.5*E32</f>
        <v>40</v>
      </c>
      <c r="U32" s="160"/>
      <c r="V32" s="409"/>
      <c r="W32" s="413"/>
      <c r="X32" s="160"/>
      <c r="Y32" s="160"/>
      <c r="Z32" s="160"/>
      <c r="AA32" s="160"/>
      <c r="AB32" s="160"/>
      <c r="AC32" s="413"/>
      <c r="AD32" s="413"/>
      <c r="AE32" s="413"/>
      <c r="AF32" s="414"/>
      <c r="AH32" s="178"/>
      <c r="AI32" s="189"/>
      <c r="AJ32" s="178"/>
      <c r="AK32" s="178"/>
      <c r="AM32" s="177"/>
      <c r="AO32" s="178"/>
    </row>
    <row r="33" spans="1:41" s="105" customFormat="1" x14ac:dyDescent="0.2">
      <c r="A33" s="445">
        <v>5</v>
      </c>
      <c r="B33" s="446" t="s">
        <v>49</v>
      </c>
      <c r="C33" s="194"/>
      <c r="D33" s="160"/>
      <c r="E33" s="174"/>
      <c r="F33" s="82"/>
      <c r="G33" s="82"/>
      <c r="H33" s="160"/>
      <c r="I33" s="160"/>
      <c r="J33" s="160"/>
      <c r="K33" s="175"/>
      <c r="L33" s="447">
        <f>SUM(K33:K36)</f>
        <v>360</v>
      </c>
      <c r="M33" s="409">
        <f>67/2</f>
        <v>33.5</v>
      </c>
      <c r="N33" s="188"/>
      <c r="O33" s="160"/>
      <c r="P33" s="176"/>
      <c r="Q33" s="176"/>
      <c r="R33" s="176"/>
      <c r="S33" s="160"/>
      <c r="T33" s="160"/>
      <c r="U33" s="409"/>
      <c r="V33" s="409"/>
      <c r="W33" s="413">
        <f>SUM(M33:V36)</f>
        <v>50.800000000000011</v>
      </c>
      <c r="X33" s="160"/>
      <c r="Y33" s="160"/>
      <c r="Z33" s="160"/>
      <c r="AA33" s="160"/>
      <c r="AB33" s="160"/>
      <c r="AC33" s="413">
        <f>L33+W33</f>
        <v>410.8</v>
      </c>
      <c r="AD33" s="413">
        <f>14*40/2</f>
        <v>280</v>
      </c>
      <c r="AE33" s="413">
        <f>AC33-AD33</f>
        <v>130.80000000000001</v>
      </c>
      <c r="AF33" s="414"/>
      <c r="AG33" s="109"/>
      <c r="AH33" s="178"/>
      <c r="AI33" s="178"/>
      <c r="AJ33" s="178"/>
      <c r="AK33" s="178"/>
      <c r="AL33" s="109"/>
      <c r="AM33" s="189"/>
      <c r="AN33" s="109"/>
      <c r="AO33" s="193"/>
    </row>
    <row r="34" spans="1:41" s="105" customFormat="1" ht="25.5" x14ac:dyDescent="0.2">
      <c r="A34" s="445"/>
      <c r="B34" s="446"/>
      <c r="C34" s="194" t="s">
        <v>50</v>
      </c>
      <c r="D34" s="38" t="s">
        <v>51</v>
      </c>
      <c r="E34" s="174">
        <f>VLOOKUP(D34,'[1]DANH SACH H'!$A$2:$K$27,8,0)</f>
        <v>15</v>
      </c>
      <c r="F34" s="45">
        <v>30</v>
      </c>
      <c r="G34" s="45">
        <v>90</v>
      </c>
      <c r="H34" s="160"/>
      <c r="I34" s="160">
        <f t="shared" si="3"/>
        <v>1</v>
      </c>
      <c r="J34" s="160">
        <f t="shared" si="4"/>
        <v>1</v>
      </c>
      <c r="K34" s="175">
        <f t="shared" si="5"/>
        <v>120</v>
      </c>
      <c r="L34" s="448"/>
      <c r="M34" s="409"/>
      <c r="N34" s="188"/>
      <c r="O34" s="160"/>
      <c r="P34" s="176">
        <f t="shared" si="6"/>
        <v>0.5</v>
      </c>
      <c r="Q34" s="176">
        <f>4*0.3</f>
        <v>1.2</v>
      </c>
      <c r="R34" s="176">
        <f t="shared" si="7"/>
        <v>3</v>
      </c>
      <c r="S34" s="160"/>
      <c r="T34" s="160"/>
      <c r="U34" s="409"/>
      <c r="V34" s="409"/>
      <c r="W34" s="413"/>
      <c r="X34" s="160"/>
      <c r="Y34" s="160"/>
      <c r="Z34" s="160"/>
      <c r="AA34" s="160"/>
      <c r="AB34" s="160"/>
      <c r="AC34" s="413"/>
      <c r="AD34" s="413"/>
      <c r="AE34" s="413"/>
      <c r="AF34" s="414"/>
      <c r="AG34" s="109"/>
      <c r="AH34" s="178"/>
      <c r="AI34" s="178"/>
      <c r="AJ34" s="178"/>
      <c r="AK34" s="178"/>
      <c r="AL34" s="109"/>
      <c r="AM34" s="189"/>
      <c r="AN34" s="109"/>
      <c r="AO34" s="193"/>
    </row>
    <row r="35" spans="1:41" s="105" customFormat="1" ht="14.25" customHeight="1" x14ac:dyDescent="0.2">
      <c r="A35" s="445"/>
      <c r="B35" s="446"/>
      <c r="C35" s="181" t="s">
        <v>71</v>
      </c>
      <c r="D35" s="38" t="s">
        <v>67</v>
      </c>
      <c r="E35" s="174">
        <f>VLOOKUP(D35,'[1]DANH SACH H'!$A$2:$K$27,8,0)</f>
        <v>25</v>
      </c>
      <c r="F35" s="45">
        <v>30</v>
      </c>
      <c r="G35" s="45">
        <v>90</v>
      </c>
      <c r="H35" s="160"/>
      <c r="I35" s="160">
        <f t="shared" si="3"/>
        <v>1</v>
      </c>
      <c r="J35" s="160">
        <f t="shared" si="4"/>
        <v>1</v>
      </c>
      <c r="K35" s="175">
        <f t="shared" si="5"/>
        <v>120</v>
      </c>
      <c r="L35" s="448"/>
      <c r="M35" s="409"/>
      <c r="N35" s="188"/>
      <c r="O35" s="160"/>
      <c r="P35" s="176">
        <f t="shared" si="6"/>
        <v>0.5</v>
      </c>
      <c r="Q35" s="176">
        <f>4*0.3</f>
        <v>1.2</v>
      </c>
      <c r="R35" s="176">
        <f t="shared" si="7"/>
        <v>5</v>
      </c>
      <c r="S35" s="160"/>
      <c r="T35" s="160"/>
      <c r="U35" s="409"/>
      <c r="V35" s="409"/>
      <c r="W35" s="413"/>
      <c r="X35" s="160"/>
      <c r="Y35" s="160"/>
      <c r="Z35" s="160"/>
      <c r="AA35" s="160"/>
      <c r="AB35" s="160"/>
      <c r="AC35" s="413"/>
      <c r="AD35" s="413"/>
      <c r="AE35" s="413"/>
      <c r="AF35" s="414"/>
      <c r="AG35" s="109"/>
      <c r="AH35" s="178"/>
      <c r="AI35" s="178"/>
      <c r="AJ35" s="178"/>
      <c r="AK35" s="178"/>
      <c r="AL35" s="109"/>
      <c r="AM35" s="189"/>
      <c r="AN35" s="109"/>
      <c r="AO35" s="193"/>
    </row>
    <row r="36" spans="1:41" s="177" customFormat="1" ht="15" customHeight="1" x14ac:dyDescent="0.2">
      <c r="A36" s="445"/>
      <c r="B36" s="446"/>
      <c r="C36" s="183" t="s">
        <v>82</v>
      </c>
      <c r="D36" s="38" t="s">
        <v>79</v>
      </c>
      <c r="E36" s="174">
        <f>VLOOKUP(D36,'[1]DANH SACH H'!$A$2:$K$27,8,0)</f>
        <v>21</v>
      </c>
      <c r="F36" s="45">
        <v>30</v>
      </c>
      <c r="G36" s="45">
        <v>90</v>
      </c>
      <c r="H36" s="160"/>
      <c r="I36" s="160">
        <f t="shared" si="3"/>
        <v>1</v>
      </c>
      <c r="J36" s="160">
        <f>IF(E36&lt;18,1,1)</f>
        <v>1</v>
      </c>
      <c r="K36" s="175">
        <f t="shared" si="5"/>
        <v>120</v>
      </c>
      <c r="L36" s="449"/>
      <c r="M36" s="409"/>
      <c r="N36" s="188"/>
      <c r="O36" s="176"/>
      <c r="P36" s="176">
        <f t="shared" si="6"/>
        <v>0.5</v>
      </c>
      <c r="Q36" s="176">
        <f>4*0.3</f>
        <v>1.2</v>
      </c>
      <c r="R36" s="176">
        <f t="shared" si="7"/>
        <v>4.2</v>
      </c>
      <c r="S36" s="160"/>
      <c r="T36" s="160"/>
      <c r="U36" s="409"/>
      <c r="V36" s="409"/>
      <c r="W36" s="413"/>
      <c r="X36" s="160"/>
      <c r="Y36" s="160"/>
      <c r="Z36" s="160"/>
      <c r="AA36" s="160"/>
      <c r="AB36" s="160"/>
      <c r="AC36" s="413"/>
      <c r="AD36" s="413"/>
      <c r="AE36" s="413"/>
      <c r="AF36" s="414"/>
      <c r="AG36" s="107"/>
      <c r="AH36" s="178"/>
      <c r="AI36" s="189"/>
      <c r="AJ36" s="178"/>
      <c r="AK36" s="178"/>
    </row>
    <row r="37" spans="1:41" s="107" customFormat="1" ht="15" hidden="1" customHeight="1" x14ac:dyDescent="0.2">
      <c r="A37" s="206"/>
      <c r="B37" s="207"/>
      <c r="C37" s="208"/>
      <c r="D37" s="209"/>
      <c r="E37" s="212" t="e">
        <f>VLOOKUP(D37,'[2]DANH SACH H'!$A$1:$C$11,2,0)</f>
        <v>#N/A</v>
      </c>
      <c r="F37" s="212"/>
      <c r="G37" s="212"/>
      <c r="H37" s="212"/>
      <c r="I37" s="212"/>
      <c r="J37" s="212"/>
      <c r="K37" s="213"/>
      <c r="L37" s="212"/>
      <c r="M37" s="212"/>
      <c r="N37" s="213"/>
      <c r="O37" s="212"/>
      <c r="P37" s="212"/>
      <c r="Q37" s="212"/>
      <c r="R37" s="214" t="e">
        <f>0.2*E37</f>
        <v>#N/A</v>
      </c>
      <c r="S37" s="212"/>
      <c r="T37" s="212"/>
      <c r="U37" s="212"/>
      <c r="V37" s="212"/>
      <c r="W37" s="213"/>
      <c r="X37" s="215"/>
      <c r="Y37" s="215"/>
      <c r="Z37" s="215"/>
      <c r="AA37" s="215"/>
      <c r="AB37" s="212"/>
      <c r="AC37" s="213" t="e">
        <f>SUM(#REF!)+W37</f>
        <v>#REF!</v>
      </c>
      <c r="AD37" s="213" t="e">
        <f>SUM(#REF!)+#REF!</f>
        <v>#REF!</v>
      </c>
      <c r="AE37" s="213"/>
      <c r="AF37" s="216"/>
      <c r="AH37" s="178"/>
      <c r="AI37" s="178"/>
      <c r="AJ37" s="178"/>
      <c r="AK37" s="178"/>
    </row>
    <row r="38" spans="1:41" s="107" customFormat="1" ht="18" customHeight="1" x14ac:dyDescent="0.2">
      <c r="A38" s="217"/>
      <c r="B38" s="218"/>
      <c r="C38" s="219"/>
      <c r="D38" s="220"/>
      <c r="E38" s="3"/>
      <c r="F38" s="93"/>
      <c r="G38" s="93"/>
      <c r="H38" s="93"/>
      <c r="I38" s="93"/>
      <c r="J38" s="93"/>
      <c r="K38" s="155"/>
      <c r="L38" s="93"/>
      <c r="M38" s="93"/>
      <c r="N38" s="155"/>
      <c r="O38" s="93"/>
      <c r="P38" s="93"/>
      <c r="Q38" s="93"/>
      <c r="R38" s="93"/>
      <c r="S38" s="93"/>
      <c r="T38" s="93"/>
      <c r="U38" s="155"/>
      <c r="V38" s="154" t="s">
        <v>221</v>
      </c>
      <c r="W38" s="154"/>
      <c r="X38" s="154"/>
      <c r="Y38" s="154"/>
      <c r="Z38" s="154"/>
      <c r="AA38" s="154"/>
      <c r="AB38" s="154"/>
      <c r="AC38" s="154"/>
      <c r="AD38" s="155"/>
      <c r="AE38" s="155"/>
      <c r="AF38" s="93"/>
      <c r="AH38" s="444" t="s">
        <v>222</v>
      </c>
      <c r="AI38" s="444"/>
      <c r="AJ38" s="444"/>
      <c r="AK38" s="193" t="s">
        <v>223</v>
      </c>
      <c r="AL38" s="107" t="e">
        <f>SUM(#REF!)</f>
        <v>#REF!</v>
      </c>
    </row>
    <row r="39" spans="1:41" s="107" customFormat="1" ht="14.25" customHeight="1" x14ac:dyDescent="0.2">
      <c r="A39" s="217"/>
      <c r="B39" s="218"/>
      <c r="C39" s="219" t="s">
        <v>87</v>
      </c>
      <c r="D39" s="222"/>
      <c r="E39" s="238"/>
      <c r="F39" s="408" t="s">
        <v>224</v>
      </c>
      <c r="G39" s="408"/>
      <c r="H39" s="408"/>
      <c r="I39" s="408"/>
      <c r="J39" s="408"/>
      <c r="K39" s="408"/>
      <c r="L39" s="158"/>
      <c r="M39" s="158"/>
      <c r="N39" s="155"/>
      <c r="O39" s="93"/>
      <c r="P39" s="93"/>
      <c r="Q39" s="93"/>
      <c r="R39" s="93"/>
      <c r="S39" s="93"/>
      <c r="T39" s="93"/>
      <c r="U39" s="93"/>
      <c r="V39" s="408" t="s">
        <v>11</v>
      </c>
      <c r="W39" s="408"/>
      <c r="X39" s="408"/>
      <c r="Y39" s="408"/>
      <c r="Z39" s="408"/>
      <c r="AA39" s="408"/>
      <c r="AB39" s="408"/>
      <c r="AC39" s="408"/>
      <c r="AD39" s="155"/>
      <c r="AE39" s="155"/>
      <c r="AF39" s="93"/>
      <c r="AK39" s="193" t="s">
        <v>13</v>
      </c>
    </row>
    <row r="40" spans="1:41" s="107" customFormat="1" ht="9" customHeight="1" x14ac:dyDescent="0.2">
      <c r="B40" s="224"/>
      <c r="C40" s="219"/>
      <c r="D40" s="222"/>
      <c r="E40" s="238"/>
      <c r="F40" s="153"/>
      <c r="G40" s="153"/>
      <c r="H40" s="153"/>
      <c r="I40" s="153"/>
      <c r="J40" s="153"/>
      <c r="K40" s="154"/>
      <c r="L40" s="153"/>
      <c r="M40" s="153"/>
      <c r="N40" s="154"/>
      <c r="O40" s="153"/>
      <c r="P40" s="153"/>
      <c r="Q40" s="153"/>
      <c r="R40" s="153"/>
      <c r="S40" s="153"/>
      <c r="T40" s="153"/>
      <c r="U40" s="153"/>
      <c r="V40" s="153"/>
      <c r="W40" s="154"/>
      <c r="X40" s="153"/>
      <c r="Y40" s="153"/>
      <c r="Z40" s="153"/>
      <c r="AA40" s="153"/>
      <c r="AB40" s="153"/>
      <c r="AC40" s="154"/>
      <c r="AD40" s="154"/>
      <c r="AE40" s="154"/>
      <c r="AF40" s="153"/>
    </row>
    <row r="41" spans="1:41" s="107" customFormat="1" ht="9" customHeight="1" x14ac:dyDescent="0.2">
      <c r="B41" s="224"/>
      <c r="C41" s="219"/>
      <c r="D41" s="222"/>
      <c r="E41" s="238"/>
      <c r="F41" s="153"/>
      <c r="G41" s="153"/>
      <c r="H41" s="153"/>
      <c r="I41" s="153"/>
      <c r="J41" s="153"/>
      <c r="K41" s="154"/>
      <c r="L41" s="153"/>
      <c r="M41" s="153"/>
      <c r="N41" s="154"/>
      <c r="O41" s="153"/>
      <c r="P41" s="153"/>
      <c r="Q41" s="153"/>
      <c r="R41" s="153"/>
      <c r="S41" s="153"/>
      <c r="T41" s="153"/>
      <c r="U41" s="153"/>
      <c r="V41" s="153"/>
      <c r="W41" s="154"/>
      <c r="X41" s="153"/>
      <c r="Y41" s="153"/>
      <c r="Z41" s="153"/>
      <c r="AA41" s="153"/>
      <c r="AB41" s="153"/>
      <c r="AC41" s="154"/>
      <c r="AD41" s="154"/>
      <c r="AE41" s="154"/>
      <c r="AF41" s="153"/>
    </row>
    <row r="42" spans="1:41" s="107" customFormat="1" ht="18" customHeight="1" x14ac:dyDescent="0.2">
      <c r="B42" s="224"/>
      <c r="C42" s="219"/>
      <c r="D42" s="222"/>
      <c r="E42" s="238"/>
      <c r="F42" s="153"/>
      <c r="G42" s="153"/>
      <c r="H42" s="153"/>
      <c r="I42" s="153"/>
      <c r="J42" s="153"/>
      <c r="K42" s="154"/>
      <c r="L42" s="153"/>
      <c r="M42" s="153"/>
      <c r="N42" s="154"/>
      <c r="O42" s="153"/>
      <c r="P42" s="153"/>
      <c r="Q42" s="153"/>
      <c r="R42" s="153"/>
      <c r="S42" s="153"/>
      <c r="T42" s="153"/>
      <c r="U42" s="153"/>
      <c r="V42" s="408" t="s">
        <v>56</v>
      </c>
      <c r="W42" s="408"/>
      <c r="X42" s="408"/>
      <c r="Y42" s="408"/>
      <c r="Z42" s="408"/>
      <c r="AA42" s="408"/>
      <c r="AB42" s="408"/>
      <c r="AC42" s="408"/>
      <c r="AD42" s="154"/>
      <c r="AE42" s="154"/>
      <c r="AF42" s="153"/>
    </row>
    <row r="43" spans="1:41" s="107" customFormat="1" ht="18" customHeight="1" x14ac:dyDescent="0.2">
      <c r="B43" s="224"/>
      <c r="C43" s="219"/>
      <c r="D43" s="222"/>
      <c r="E43" s="238"/>
      <c r="F43" s="153"/>
      <c r="G43" s="153"/>
      <c r="H43" s="153"/>
      <c r="I43" s="153"/>
      <c r="J43" s="153"/>
      <c r="K43" s="154"/>
      <c r="L43" s="153"/>
      <c r="M43" s="153"/>
      <c r="N43" s="154"/>
      <c r="O43" s="153"/>
      <c r="P43" s="153"/>
      <c r="Q43" s="153"/>
      <c r="R43" s="153"/>
      <c r="S43" s="153"/>
      <c r="T43" s="153"/>
      <c r="U43" s="153"/>
      <c r="V43" s="153"/>
      <c r="W43" s="154"/>
      <c r="X43" s="153"/>
      <c r="Y43" s="153"/>
      <c r="Z43" s="153"/>
      <c r="AA43" s="153"/>
      <c r="AB43" s="153"/>
      <c r="AC43" s="154"/>
      <c r="AD43" s="154"/>
      <c r="AE43" s="154"/>
      <c r="AF43" s="153"/>
    </row>
    <row r="44" spans="1:41" s="107" customFormat="1" ht="18" customHeight="1" x14ac:dyDescent="0.2">
      <c r="B44" s="224"/>
      <c r="C44" s="219"/>
      <c r="D44" s="222"/>
      <c r="E44" s="238"/>
      <c r="F44" s="153"/>
      <c r="G44" s="153"/>
      <c r="H44" s="153"/>
      <c r="I44" s="153"/>
      <c r="J44" s="153"/>
      <c r="K44" s="154"/>
      <c r="L44" s="153"/>
      <c r="M44" s="153"/>
      <c r="N44" s="154"/>
      <c r="O44" s="153"/>
      <c r="P44" s="153"/>
      <c r="Q44" s="153"/>
      <c r="R44" s="153"/>
      <c r="S44" s="153"/>
      <c r="T44" s="153"/>
      <c r="U44" s="153"/>
      <c r="V44" s="153"/>
      <c r="W44" s="154"/>
      <c r="X44" s="153"/>
      <c r="Y44" s="153"/>
      <c r="Z44" s="153"/>
      <c r="AA44" s="153"/>
      <c r="AB44" s="153"/>
      <c r="AC44" s="154"/>
      <c r="AD44" s="154"/>
      <c r="AE44" s="154"/>
      <c r="AF44" s="153"/>
    </row>
    <row r="45" spans="1:41" s="107" customFormat="1" ht="18" customHeight="1" x14ac:dyDescent="0.2">
      <c r="B45" s="224"/>
      <c r="C45" s="219"/>
      <c r="D45" s="222"/>
      <c r="E45" s="238"/>
      <c r="F45" s="153"/>
      <c r="G45" s="153"/>
      <c r="H45" s="153"/>
      <c r="I45" s="153"/>
      <c r="J45" s="153"/>
      <c r="K45" s="154"/>
      <c r="L45" s="153"/>
      <c r="M45" s="153"/>
      <c r="N45" s="154"/>
      <c r="O45" s="153"/>
      <c r="P45" s="153"/>
      <c r="Q45" s="153"/>
      <c r="R45" s="153"/>
      <c r="S45" s="153"/>
      <c r="T45" s="153"/>
      <c r="U45" s="153"/>
      <c r="V45" s="153"/>
      <c r="W45" s="154"/>
      <c r="X45" s="153"/>
      <c r="Y45" s="153"/>
      <c r="Z45" s="153"/>
      <c r="AA45" s="153"/>
      <c r="AB45" s="153"/>
      <c r="AC45" s="154"/>
      <c r="AD45" s="154"/>
      <c r="AE45" s="154"/>
      <c r="AF45" s="153"/>
    </row>
    <row r="46" spans="1:41" s="107" customFormat="1" ht="18" customHeight="1" x14ac:dyDescent="0.2">
      <c r="B46" s="224"/>
      <c r="C46" s="219"/>
      <c r="D46" s="222"/>
      <c r="E46" s="238"/>
      <c r="F46" s="153"/>
      <c r="G46" s="153"/>
      <c r="H46" s="153"/>
      <c r="I46" s="153"/>
      <c r="J46" s="153"/>
      <c r="K46" s="154"/>
      <c r="L46" s="153"/>
      <c r="M46" s="153"/>
      <c r="N46" s="154"/>
      <c r="O46" s="153"/>
      <c r="P46" s="153"/>
      <c r="Q46" s="153"/>
      <c r="R46" s="153"/>
      <c r="S46" s="153"/>
      <c r="T46" s="153"/>
      <c r="U46" s="153"/>
      <c r="V46" s="153"/>
      <c r="W46" s="154"/>
      <c r="X46" s="153"/>
      <c r="Y46" s="153"/>
      <c r="Z46" s="153"/>
      <c r="AA46" s="153"/>
      <c r="AB46" s="153"/>
      <c r="AC46" s="154"/>
      <c r="AD46" s="154"/>
      <c r="AE46" s="154"/>
      <c r="AF46" s="153"/>
    </row>
    <row r="47" spans="1:41" s="107" customFormat="1" ht="18" customHeight="1" x14ac:dyDescent="0.2">
      <c r="B47" s="224"/>
      <c r="C47" s="219"/>
      <c r="D47" s="222"/>
      <c r="E47" s="238"/>
      <c r="F47" s="153"/>
      <c r="G47" s="153"/>
      <c r="H47" s="153"/>
      <c r="I47" s="153"/>
      <c r="J47" s="153"/>
      <c r="K47" s="154"/>
      <c r="L47" s="153"/>
      <c r="M47" s="153"/>
      <c r="N47" s="154"/>
      <c r="O47" s="153"/>
      <c r="P47" s="153"/>
      <c r="Q47" s="153"/>
      <c r="R47" s="153"/>
      <c r="S47" s="153"/>
      <c r="T47" s="153"/>
      <c r="U47" s="153"/>
      <c r="V47" s="153"/>
      <c r="W47" s="154"/>
      <c r="X47" s="153"/>
      <c r="Y47" s="153"/>
      <c r="Z47" s="153"/>
      <c r="AA47" s="153"/>
      <c r="AB47" s="153"/>
      <c r="AC47" s="154"/>
      <c r="AD47" s="154"/>
      <c r="AE47" s="154"/>
      <c r="AF47" s="153"/>
    </row>
    <row r="48" spans="1:41" s="107" customFormat="1" ht="18" customHeight="1" x14ac:dyDescent="0.2">
      <c r="B48" s="224"/>
      <c r="C48" s="219"/>
      <c r="D48" s="222"/>
      <c r="E48" s="238"/>
      <c r="F48" s="153"/>
      <c r="G48" s="153"/>
      <c r="H48" s="153"/>
      <c r="I48" s="153"/>
      <c r="J48" s="153"/>
      <c r="K48" s="154"/>
      <c r="L48" s="153"/>
      <c r="M48" s="153"/>
      <c r="N48" s="154"/>
      <c r="O48" s="153"/>
      <c r="P48" s="153"/>
      <c r="Q48" s="153"/>
      <c r="R48" s="153"/>
      <c r="S48" s="153"/>
      <c r="T48" s="153"/>
      <c r="U48" s="153"/>
      <c r="V48" s="153"/>
      <c r="W48" s="154"/>
      <c r="X48" s="153"/>
      <c r="Y48" s="153"/>
      <c r="Z48" s="153"/>
      <c r="AA48" s="153"/>
      <c r="AB48" s="153"/>
      <c r="AC48" s="154"/>
      <c r="AD48" s="154"/>
      <c r="AE48" s="154"/>
      <c r="AF48" s="153"/>
    </row>
    <row r="49" spans="2:32" s="107" customFormat="1" ht="18" customHeight="1" x14ac:dyDescent="0.2">
      <c r="B49" s="224"/>
      <c r="C49" s="219"/>
      <c r="D49" s="222"/>
      <c r="E49" s="238"/>
      <c r="F49" s="153"/>
      <c r="G49" s="153"/>
      <c r="H49" s="153"/>
      <c r="I49" s="153"/>
      <c r="J49" s="153"/>
      <c r="K49" s="154"/>
      <c r="L49" s="153"/>
      <c r="M49" s="153"/>
      <c r="N49" s="154"/>
      <c r="O49" s="153"/>
      <c r="P49" s="153"/>
      <c r="Q49" s="153"/>
      <c r="R49" s="153"/>
      <c r="S49" s="153"/>
      <c r="T49" s="153"/>
      <c r="U49" s="153"/>
      <c r="V49" s="153"/>
      <c r="W49" s="154"/>
      <c r="X49" s="153"/>
      <c r="Y49" s="153"/>
      <c r="Z49" s="153"/>
      <c r="AA49" s="153"/>
      <c r="AB49" s="153"/>
      <c r="AC49" s="154"/>
      <c r="AD49" s="154"/>
      <c r="AE49" s="154"/>
      <c r="AF49" s="153"/>
    </row>
    <row r="50" spans="2:32" s="107" customFormat="1" ht="18" customHeight="1" x14ac:dyDescent="0.2">
      <c r="B50" s="224"/>
      <c r="C50" s="219"/>
      <c r="D50" s="222"/>
      <c r="E50" s="238"/>
      <c r="F50" s="153"/>
      <c r="G50" s="153"/>
      <c r="H50" s="153"/>
      <c r="I50" s="153"/>
      <c r="J50" s="153"/>
      <c r="K50" s="154"/>
      <c r="L50" s="153"/>
      <c r="M50" s="153"/>
      <c r="N50" s="154"/>
      <c r="O50" s="153"/>
      <c r="P50" s="153"/>
      <c r="Q50" s="153"/>
      <c r="R50" s="153"/>
      <c r="S50" s="153"/>
      <c r="T50" s="153"/>
      <c r="U50" s="153"/>
      <c r="V50" s="153"/>
      <c r="W50" s="154"/>
      <c r="X50" s="153"/>
      <c r="Y50" s="153"/>
      <c r="Z50" s="153"/>
      <c r="AA50" s="153"/>
      <c r="AB50" s="153"/>
      <c r="AC50" s="154"/>
      <c r="AD50" s="154"/>
      <c r="AE50" s="154"/>
      <c r="AF50" s="153"/>
    </row>
    <row r="51" spans="2:32" s="107" customFormat="1" ht="18" customHeight="1" x14ac:dyDescent="0.2">
      <c r="B51" s="224"/>
      <c r="C51" s="219"/>
      <c r="D51" s="222"/>
      <c r="E51" s="238"/>
      <c r="F51" s="153"/>
      <c r="G51" s="153"/>
      <c r="H51" s="153"/>
      <c r="I51" s="153"/>
      <c r="J51" s="153"/>
      <c r="K51" s="154"/>
      <c r="L51" s="153"/>
      <c r="M51" s="153"/>
      <c r="N51" s="154"/>
      <c r="O51" s="153"/>
      <c r="P51" s="153"/>
      <c r="Q51" s="153"/>
      <c r="R51" s="153"/>
      <c r="S51" s="153"/>
      <c r="T51" s="153"/>
      <c r="U51" s="153"/>
      <c r="V51" s="153"/>
      <c r="W51" s="154"/>
      <c r="X51" s="153"/>
      <c r="Y51" s="153"/>
      <c r="Z51" s="153"/>
      <c r="AA51" s="153"/>
      <c r="AB51" s="153"/>
      <c r="AC51" s="154"/>
      <c r="AD51" s="154"/>
      <c r="AE51" s="154"/>
      <c r="AF51" s="153"/>
    </row>
    <row r="52" spans="2:32" s="107" customFormat="1" ht="18" customHeight="1" x14ac:dyDescent="0.2">
      <c r="B52" s="224"/>
      <c r="C52" s="219"/>
      <c r="D52" s="222"/>
      <c r="E52" s="238"/>
      <c r="F52" s="153"/>
      <c r="G52" s="153"/>
      <c r="H52" s="153"/>
      <c r="I52" s="153"/>
      <c r="J52" s="153"/>
      <c r="K52" s="154"/>
      <c r="L52" s="153"/>
      <c r="M52" s="153"/>
      <c r="N52" s="154"/>
      <c r="O52" s="153"/>
      <c r="P52" s="153"/>
      <c r="Q52" s="153"/>
      <c r="R52" s="153"/>
      <c r="S52" s="153"/>
      <c r="T52" s="153"/>
      <c r="U52" s="153"/>
      <c r="V52" s="153"/>
      <c r="W52" s="154"/>
      <c r="X52" s="153"/>
      <c r="Y52" s="153"/>
      <c r="Z52" s="153"/>
      <c r="AA52" s="153"/>
      <c r="AB52" s="153"/>
      <c r="AC52" s="154"/>
      <c r="AD52" s="154"/>
      <c r="AE52" s="154"/>
      <c r="AF52" s="153"/>
    </row>
    <row r="53" spans="2:32" s="107" customFormat="1" ht="18" customHeight="1" x14ac:dyDescent="0.2">
      <c r="B53" s="224"/>
      <c r="C53" s="219"/>
      <c r="D53" s="222"/>
      <c r="E53" s="238"/>
      <c r="F53" s="153"/>
      <c r="G53" s="153"/>
      <c r="H53" s="153"/>
      <c r="I53" s="153"/>
      <c r="J53" s="153"/>
      <c r="K53" s="154"/>
      <c r="L53" s="153"/>
      <c r="M53" s="153"/>
      <c r="N53" s="154"/>
      <c r="O53" s="153"/>
      <c r="P53" s="153"/>
      <c r="Q53" s="153"/>
      <c r="R53" s="153"/>
      <c r="S53" s="153"/>
      <c r="T53" s="153"/>
      <c r="U53" s="153"/>
      <c r="V53" s="153"/>
      <c r="W53" s="154"/>
      <c r="X53" s="153"/>
      <c r="Y53" s="153"/>
      <c r="Z53" s="153"/>
      <c r="AA53" s="153"/>
      <c r="AB53" s="153"/>
      <c r="AC53" s="154"/>
      <c r="AD53" s="154"/>
      <c r="AE53" s="154"/>
      <c r="AF53" s="153"/>
    </row>
    <row r="54" spans="2:32" s="107" customFormat="1" ht="18" customHeight="1" x14ac:dyDescent="0.2">
      <c r="B54" s="224"/>
      <c r="C54" s="219"/>
      <c r="D54" s="222"/>
      <c r="E54" s="238"/>
      <c r="F54" s="153"/>
      <c r="G54" s="153"/>
      <c r="H54" s="153"/>
      <c r="I54" s="153"/>
      <c r="J54" s="153"/>
      <c r="K54" s="154"/>
      <c r="L54" s="153"/>
      <c r="M54" s="153"/>
      <c r="N54" s="154"/>
      <c r="O54" s="153"/>
      <c r="P54" s="153"/>
      <c r="Q54" s="153"/>
      <c r="R54" s="153"/>
      <c r="S54" s="153"/>
      <c r="T54" s="153"/>
      <c r="U54" s="153"/>
      <c r="V54" s="153"/>
      <c r="W54" s="154"/>
      <c r="X54" s="153"/>
      <c r="Y54" s="153"/>
      <c r="Z54" s="153"/>
      <c r="AA54" s="153"/>
      <c r="AB54" s="153"/>
      <c r="AC54" s="154"/>
      <c r="AD54" s="154"/>
      <c r="AE54" s="154"/>
      <c r="AF54" s="153"/>
    </row>
    <row r="55" spans="2:32" s="107" customFormat="1" ht="18" customHeight="1" x14ac:dyDescent="0.2">
      <c r="B55" s="224"/>
      <c r="C55" s="219"/>
      <c r="D55" s="222"/>
      <c r="E55" s="238"/>
      <c r="F55" s="153"/>
      <c r="G55" s="153"/>
      <c r="H55" s="153"/>
      <c r="I55" s="153"/>
      <c r="J55" s="153"/>
      <c r="K55" s="154"/>
      <c r="L55" s="153"/>
      <c r="M55" s="153"/>
      <c r="N55" s="154"/>
      <c r="O55" s="153"/>
      <c r="P55" s="153"/>
      <c r="Q55" s="153"/>
      <c r="R55" s="153"/>
      <c r="S55" s="153"/>
      <c r="T55" s="153"/>
      <c r="U55" s="153"/>
      <c r="V55" s="153"/>
      <c r="W55" s="154"/>
      <c r="X55" s="153"/>
      <c r="Y55" s="153"/>
      <c r="Z55" s="153"/>
      <c r="AA55" s="153"/>
      <c r="AB55" s="153"/>
      <c r="AC55" s="154"/>
      <c r="AD55" s="154"/>
      <c r="AE55" s="154"/>
      <c r="AF55" s="153"/>
    </row>
  </sheetData>
  <mergeCells count="100">
    <mergeCell ref="A1:D1"/>
    <mergeCell ref="F1:AF1"/>
    <mergeCell ref="A2:D2"/>
    <mergeCell ref="F2:AF2"/>
    <mergeCell ref="A4:A6"/>
    <mergeCell ref="B4:B6"/>
    <mergeCell ref="C4:L4"/>
    <mergeCell ref="M4:W4"/>
    <mergeCell ref="X4:AB4"/>
    <mergeCell ref="AC4:AC6"/>
    <mergeCell ref="AD4:AE4"/>
    <mergeCell ref="AF4:AF6"/>
    <mergeCell ref="R5:R6"/>
    <mergeCell ref="S5:S6"/>
    <mergeCell ref="T5:T6"/>
    <mergeCell ref="U5:U6"/>
    <mergeCell ref="AH4:AK4"/>
    <mergeCell ref="AL4:AO4"/>
    <mergeCell ref="C5:C6"/>
    <mergeCell ref="D5:D6"/>
    <mergeCell ref="E5:E6"/>
    <mergeCell ref="F5:H5"/>
    <mergeCell ref="I5:I6"/>
    <mergeCell ref="J5:J6"/>
    <mergeCell ref="V5:V6"/>
    <mergeCell ref="K5:K6"/>
    <mergeCell ref="L5:L6"/>
    <mergeCell ref="M5:M6"/>
    <mergeCell ref="N5:N6"/>
    <mergeCell ref="O5:O6"/>
    <mergeCell ref="P5:P6"/>
    <mergeCell ref="Q5:Q6"/>
    <mergeCell ref="AD5:AD6"/>
    <mergeCell ref="AE5:AE6"/>
    <mergeCell ref="A8:A15"/>
    <mergeCell ref="B8:B15"/>
    <mergeCell ref="L8:L15"/>
    <mergeCell ref="M8:M15"/>
    <mergeCell ref="O8:O11"/>
    <mergeCell ref="U8:U11"/>
    <mergeCell ref="V8:V11"/>
    <mergeCell ref="W8:W15"/>
    <mergeCell ref="W5:W6"/>
    <mergeCell ref="X5:X6"/>
    <mergeCell ref="Y5:Y6"/>
    <mergeCell ref="Z5:Z6"/>
    <mergeCell ref="AA5:AA6"/>
    <mergeCell ref="AB5:AB6"/>
    <mergeCell ref="AC8:AC15"/>
    <mergeCell ref="AD8:AD15"/>
    <mergeCell ref="AE8:AE15"/>
    <mergeCell ref="A16:A20"/>
    <mergeCell ref="B16:B20"/>
    <mergeCell ref="L16:L20"/>
    <mergeCell ref="M16:M20"/>
    <mergeCell ref="O16:O20"/>
    <mergeCell ref="U16:U20"/>
    <mergeCell ref="V16:V20"/>
    <mergeCell ref="W16:W20"/>
    <mergeCell ref="AC16:AC20"/>
    <mergeCell ref="AD16:AD20"/>
    <mergeCell ref="AE16:AE20"/>
    <mergeCell ref="A21:A26"/>
    <mergeCell ref="B21:B26"/>
    <mergeCell ref="L21:L26"/>
    <mergeCell ref="M21:M26"/>
    <mergeCell ref="O21:O26"/>
    <mergeCell ref="AF16:AF20"/>
    <mergeCell ref="AF21:AF26"/>
    <mergeCell ref="A27:A32"/>
    <mergeCell ref="B27:B32"/>
    <mergeCell ref="L27:L32"/>
    <mergeCell ref="O27:O32"/>
    <mergeCell ref="V27:V32"/>
    <mergeCell ref="W27:W32"/>
    <mergeCell ref="AC27:AC32"/>
    <mergeCell ref="AD27:AD32"/>
    <mergeCell ref="AE27:AE32"/>
    <mergeCell ref="U21:U26"/>
    <mergeCell ref="V21:V26"/>
    <mergeCell ref="W21:W26"/>
    <mergeCell ref="AC21:AC26"/>
    <mergeCell ref="AD21:AD26"/>
    <mergeCell ref="A33:A36"/>
    <mergeCell ref="B33:B36"/>
    <mergeCell ref="L33:L36"/>
    <mergeCell ref="M33:M36"/>
    <mergeCell ref="U33:U36"/>
    <mergeCell ref="AH38:AJ38"/>
    <mergeCell ref="F39:K39"/>
    <mergeCell ref="V39:AC39"/>
    <mergeCell ref="AE21:AE26"/>
    <mergeCell ref="V42:AC42"/>
    <mergeCell ref="AF27:AF32"/>
    <mergeCell ref="V33:V36"/>
    <mergeCell ref="W33:W36"/>
    <mergeCell ref="AC33:AC36"/>
    <mergeCell ref="AD33:AD36"/>
    <mergeCell ref="AE33:AE36"/>
    <mergeCell ref="AF33:AF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0"/>
  <sheetViews>
    <sheetView topLeftCell="A25" workbookViewId="0">
      <selection activeCell="Q41" sqref="Q41"/>
    </sheetView>
  </sheetViews>
  <sheetFormatPr defaultRowHeight="12.75" x14ac:dyDescent="0.2"/>
  <cols>
    <col min="1" max="1" width="2.125" style="146" customWidth="1"/>
    <col min="2" max="2" width="5.125" style="148" customWidth="1"/>
    <col min="3" max="3" width="34.75" style="149" customWidth="1"/>
    <col min="4" max="4" width="11.75" style="150" customWidth="1"/>
    <col min="5" max="5" width="2.875" style="151" customWidth="1"/>
    <col min="6" max="6" width="2.375" style="152" customWidth="1"/>
    <col min="7" max="7" width="3" style="152" customWidth="1"/>
    <col min="8" max="10" width="2.375" style="153" customWidth="1"/>
    <col min="11" max="11" width="3.5" style="154" customWidth="1"/>
    <col min="12" max="12" width="4.875" style="153" customWidth="1"/>
    <col min="13" max="13" width="2.25" style="153" customWidth="1"/>
    <col min="14" max="14" width="2.625" style="154" customWidth="1"/>
    <col min="15" max="15" width="1.875" style="153" customWidth="1"/>
    <col min="16" max="18" width="2.75" style="153" customWidth="1"/>
    <col min="19" max="22" width="2" style="153" customWidth="1"/>
    <col min="23" max="23" width="3" style="154" customWidth="1"/>
    <col min="24" max="26" width="1.875" style="153" customWidth="1"/>
    <col min="27" max="27" width="2.125" style="153" customWidth="1"/>
    <col min="28" max="28" width="1.5" style="153" customWidth="1"/>
    <col min="29" max="29" width="3.875" style="155" customWidth="1"/>
    <col min="30" max="30" width="2.75" style="154" customWidth="1"/>
    <col min="31" max="31" width="3.625" style="154" customWidth="1"/>
    <col min="32" max="32" width="2.125" style="153" customWidth="1"/>
    <col min="33" max="33" width="2" style="146" hidden="1" customWidth="1"/>
    <col min="34" max="34" width="4" style="146" hidden="1" customWidth="1"/>
    <col min="35" max="35" width="3" style="146" hidden="1" customWidth="1"/>
    <col min="36" max="36" width="2.375" style="146" hidden="1" customWidth="1"/>
    <col min="37" max="37" width="8.875" style="146" hidden="1" customWidth="1"/>
    <col min="38" max="38" width="3.875" style="146" hidden="1" customWidth="1"/>
    <col min="39" max="40" width="2.625" style="146" hidden="1" customWidth="1"/>
    <col min="41" max="41" width="6" style="146" hidden="1" customWidth="1"/>
    <col min="42" max="42" width="5.625" style="146" customWidth="1"/>
    <col min="43" max="43" width="4.5" style="146" customWidth="1"/>
    <col min="44" max="46" width="5.375" style="146" customWidth="1"/>
    <col min="47" max="256" width="9" style="146"/>
    <col min="257" max="257" width="2.125" style="146" customWidth="1"/>
    <col min="258" max="258" width="5.125" style="146" customWidth="1"/>
    <col min="259" max="259" width="34.75" style="146" customWidth="1"/>
    <col min="260" max="260" width="11.75" style="146" customWidth="1"/>
    <col min="261" max="261" width="2.875" style="146" customWidth="1"/>
    <col min="262" max="262" width="2.375" style="146" customWidth="1"/>
    <col min="263" max="263" width="3" style="146" customWidth="1"/>
    <col min="264" max="266" width="2.375" style="146" customWidth="1"/>
    <col min="267" max="267" width="3.5" style="146" customWidth="1"/>
    <col min="268" max="268" width="4.875" style="146" customWidth="1"/>
    <col min="269" max="269" width="2.25" style="146" customWidth="1"/>
    <col min="270" max="270" width="2.625" style="146" customWidth="1"/>
    <col min="271" max="271" width="1.875" style="146" customWidth="1"/>
    <col min="272" max="274" width="2.75" style="146" customWidth="1"/>
    <col min="275" max="278" width="2" style="146" customWidth="1"/>
    <col min="279" max="279" width="3" style="146" customWidth="1"/>
    <col min="280" max="282" width="1.875" style="146" customWidth="1"/>
    <col min="283" max="283" width="2.125" style="146" customWidth="1"/>
    <col min="284" max="284" width="1.5" style="146" customWidth="1"/>
    <col min="285" max="285" width="3.875" style="146" customWidth="1"/>
    <col min="286" max="286" width="2.75" style="146" customWidth="1"/>
    <col min="287" max="287" width="3.625" style="146" customWidth="1"/>
    <col min="288" max="288" width="2.125" style="146" customWidth="1"/>
    <col min="289" max="297" width="0" style="146" hidden="1" customWidth="1"/>
    <col min="298" max="298" width="5.625" style="146" customWidth="1"/>
    <col min="299" max="299" width="4.5" style="146" customWidth="1"/>
    <col min="300" max="302" width="5.375" style="146" customWidth="1"/>
    <col min="303" max="512" width="9" style="146"/>
    <col min="513" max="513" width="2.125" style="146" customWidth="1"/>
    <col min="514" max="514" width="5.125" style="146" customWidth="1"/>
    <col min="515" max="515" width="34.75" style="146" customWidth="1"/>
    <col min="516" max="516" width="11.75" style="146" customWidth="1"/>
    <col min="517" max="517" width="2.875" style="146" customWidth="1"/>
    <col min="518" max="518" width="2.375" style="146" customWidth="1"/>
    <col min="519" max="519" width="3" style="146" customWidth="1"/>
    <col min="520" max="522" width="2.375" style="146" customWidth="1"/>
    <col min="523" max="523" width="3.5" style="146" customWidth="1"/>
    <col min="524" max="524" width="4.875" style="146" customWidth="1"/>
    <col min="525" max="525" width="2.25" style="146" customWidth="1"/>
    <col min="526" max="526" width="2.625" style="146" customWidth="1"/>
    <col min="527" max="527" width="1.875" style="146" customWidth="1"/>
    <col min="528" max="530" width="2.75" style="146" customWidth="1"/>
    <col min="531" max="534" width="2" style="146" customWidth="1"/>
    <col min="535" max="535" width="3" style="146" customWidth="1"/>
    <col min="536" max="538" width="1.875" style="146" customWidth="1"/>
    <col min="539" max="539" width="2.125" style="146" customWidth="1"/>
    <col min="540" max="540" width="1.5" style="146" customWidth="1"/>
    <col min="541" max="541" width="3.875" style="146" customWidth="1"/>
    <col min="542" max="542" width="2.75" style="146" customWidth="1"/>
    <col min="543" max="543" width="3.625" style="146" customWidth="1"/>
    <col min="544" max="544" width="2.125" style="146" customWidth="1"/>
    <col min="545" max="553" width="0" style="146" hidden="1" customWidth="1"/>
    <col min="554" max="554" width="5.625" style="146" customWidth="1"/>
    <col min="555" max="555" width="4.5" style="146" customWidth="1"/>
    <col min="556" max="558" width="5.375" style="146" customWidth="1"/>
    <col min="559" max="768" width="9" style="146"/>
    <col min="769" max="769" width="2.125" style="146" customWidth="1"/>
    <col min="770" max="770" width="5.125" style="146" customWidth="1"/>
    <col min="771" max="771" width="34.75" style="146" customWidth="1"/>
    <col min="772" max="772" width="11.75" style="146" customWidth="1"/>
    <col min="773" max="773" width="2.875" style="146" customWidth="1"/>
    <col min="774" max="774" width="2.375" style="146" customWidth="1"/>
    <col min="775" max="775" width="3" style="146" customWidth="1"/>
    <col min="776" max="778" width="2.375" style="146" customWidth="1"/>
    <col min="779" max="779" width="3.5" style="146" customWidth="1"/>
    <col min="780" max="780" width="4.875" style="146" customWidth="1"/>
    <col min="781" max="781" width="2.25" style="146" customWidth="1"/>
    <col min="782" max="782" width="2.625" style="146" customWidth="1"/>
    <col min="783" max="783" width="1.875" style="146" customWidth="1"/>
    <col min="784" max="786" width="2.75" style="146" customWidth="1"/>
    <col min="787" max="790" width="2" style="146" customWidth="1"/>
    <col min="791" max="791" width="3" style="146" customWidth="1"/>
    <col min="792" max="794" width="1.875" style="146" customWidth="1"/>
    <col min="795" max="795" width="2.125" style="146" customWidth="1"/>
    <col min="796" max="796" width="1.5" style="146" customWidth="1"/>
    <col min="797" max="797" width="3.875" style="146" customWidth="1"/>
    <col min="798" max="798" width="2.75" style="146" customWidth="1"/>
    <col min="799" max="799" width="3.625" style="146" customWidth="1"/>
    <col min="800" max="800" width="2.125" style="146" customWidth="1"/>
    <col min="801" max="809" width="0" style="146" hidden="1" customWidth="1"/>
    <col min="810" max="810" width="5.625" style="146" customWidth="1"/>
    <col min="811" max="811" width="4.5" style="146" customWidth="1"/>
    <col min="812" max="814" width="5.375" style="146" customWidth="1"/>
    <col min="815" max="1024" width="9" style="146"/>
    <col min="1025" max="1025" width="2.125" style="146" customWidth="1"/>
    <col min="1026" max="1026" width="5.125" style="146" customWidth="1"/>
    <col min="1027" max="1027" width="34.75" style="146" customWidth="1"/>
    <col min="1028" max="1028" width="11.75" style="146" customWidth="1"/>
    <col min="1029" max="1029" width="2.875" style="146" customWidth="1"/>
    <col min="1030" max="1030" width="2.375" style="146" customWidth="1"/>
    <col min="1031" max="1031" width="3" style="146" customWidth="1"/>
    <col min="1032" max="1034" width="2.375" style="146" customWidth="1"/>
    <col min="1035" max="1035" width="3.5" style="146" customWidth="1"/>
    <col min="1036" max="1036" width="4.875" style="146" customWidth="1"/>
    <col min="1037" max="1037" width="2.25" style="146" customWidth="1"/>
    <col min="1038" max="1038" width="2.625" style="146" customWidth="1"/>
    <col min="1039" max="1039" width="1.875" style="146" customWidth="1"/>
    <col min="1040" max="1042" width="2.75" style="146" customWidth="1"/>
    <col min="1043" max="1046" width="2" style="146" customWidth="1"/>
    <col min="1047" max="1047" width="3" style="146" customWidth="1"/>
    <col min="1048" max="1050" width="1.875" style="146" customWidth="1"/>
    <col min="1051" max="1051" width="2.125" style="146" customWidth="1"/>
    <col min="1052" max="1052" width="1.5" style="146" customWidth="1"/>
    <col min="1053" max="1053" width="3.875" style="146" customWidth="1"/>
    <col min="1054" max="1054" width="2.75" style="146" customWidth="1"/>
    <col min="1055" max="1055" width="3.625" style="146" customWidth="1"/>
    <col min="1056" max="1056" width="2.125" style="146" customWidth="1"/>
    <col min="1057" max="1065" width="0" style="146" hidden="1" customWidth="1"/>
    <col min="1066" max="1066" width="5.625" style="146" customWidth="1"/>
    <col min="1067" max="1067" width="4.5" style="146" customWidth="1"/>
    <col min="1068" max="1070" width="5.375" style="146" customWidth="1"/>
    <col min="1071" max="1280" width="9" style="146"/>
    <col min="1281" max="1281" width="2.125" style="146" customWidth="1"/>
    <col min="1282" max="1282" width="5.125" style="146" customWidth="1"/>
    <col min="1283" max="1283" width="34.75" style="146" customWidth="1"/>
    <col min="1284" max="1284" width="11.75" style="146" customWidth="1"/>
    <col min="1285" max="1285" width="2.875" style="146" customWidth="1"/>
    <col min="1286" max="1286" width="2.375" style="146" customWidth="1"/>
    <col min="1287" max="1287" width="3" style="146" customWidth="1"/>
    <col min="1288" max="1290" width="2.375" style="146" customWidth="1"/>
    <col min="1291" max="1291" width="3.5" style="146" customWidth="1"/>
    <col min="1292" max="1292" width="4.875" style="146" customWidth="1"/>
    <col min="1293" max="1293" width="2.25" style="146" customWidth="1"/>
    <col min="1294" max="1294" width="2.625" style="146" customWidth="1"/>
    <col min="1295" max="1295" width="1.875" style="146" customWidth="1"/>
    <col min="1296" max="1298" width="2.75" style="146" customWidth="1"/>
    <col min="1299" max="1302" width="2" style="146" customWidth="1"/>
    <col min="1303" max="1303" width="3" style="146" customWidth="1"/>
    <col min="1304" max="1306" width="1.875" style="146" customWidth="1"/>
    <col min="1307" max="1307" width="2.125" style="146" customWidth="1"/>
    <col min="1308" max="1308" width="1.5" style="146" customWidth="1"/>
    <col min="1309" max="1309" width="3.875" style="146" customWidth="1"/>
    <col min="1310" max="1310" width="2.75" style="146" customWidth="1"/>
    <col min="1311" max="1311" width="3.625" style="146" customWidth="1"/>
    <col min="1312" max="1312" width="2.125" style="146" customWidth="1"/>
    <col min="1313" max="1321" width="0" style="146" hidden="1" customWidth="1"/>
    <col min="1322" max="1322" width="5.625" style="146" customWidth="1"/>
    <col min="1323" max="1323" width="4.5" style="146" customWidth="1"/>
    <col min="1324" max="1326" width="5.375" style="146" customWidth="1"/>
    <col min="1327" max="1536" width="9" style="146"/>
    <col min="1537" max="1537" width="2.125" style="146" customWidth="1"/>
    <col min="1538" max="1538" width="5.125" style="146" customWidth="1"/>
    <col min="1539" max="1539" width="34.75" style="146" customWidth="1"/>
    <col min="1540" max="1540" width="11.75" style="146" customWidth="1"/>
    <col min="1541" max="1541" width="2.875" style="146" customWidth="1"/>
    <col min="1542" max="1542" width="2.375" style="146" customWidth="1"/>
    <col min="1543" max="1543" width="3" style="146" customWidth="1"/>
    <col min="1544" max="1546" width="2.375" style="146" customWidth="1"/>
    <col min="1547" max="1547" width="3.5" style="146" customWidth="1"/>
    <col min="1548" max="1548" width="4.875" style="146" customWidth="1"/>
    <col min="1549" max="1549" width="2.25" style="146" customWidth="1"/>
    <col min="1550" max="1550" width="2.625" style="146" customWidth="1"/>
    <col min="1551" max="1551" width="1.875" style="146" customWidth="1"/>
    <col min="1552" max="1554" width="2.75" style="146" customWidth="1"/>
    <col min="1555" max="1558" width="2" style="146" customWidth="1"/>
    <col min="1559" max="1559" width="3" style="146" customWidth="1"/>
    <col min="1560" max="1562" width="1.875" style="146" customWidth="1"/>
    <col min="1563" max="1563" width="2.125" style="146" customWidth="1"/>
    <col min="1564" max="1564" width="1.5" style="146" customWidth="1"/>
    <col min="1565" max="1565" width="3.875" style="146" customWidth="1"/>
    <col min="1566" max="1566" width="2.75" style="146" customWidth="1"/>
    <col min="1567" max="1567" width="3.625" style="146" customWidth="1"/>
    <col min="1568" max="1568" width="2.125" style="146" customWidth="1"/>
    <col min="1569" max="1577" width="0" style="146" hidden="1" customWidth="1"/>
    <col min="1578" max="1578" width="5.625" style="146" customWidth="1"/>
    <col min="1579" max="1579" width="4.5" style="146" customWidth="1"/>
    <col min="1580" max="1582" width="5.375" style="146" customWidth="1"/>
    <col min="1583" max="1792" width="9" style="146"/>
    <col min="1793" max="1793" width="2.125" style="146" customWidth="1"/>
    <col min="1794" max="1794" width="5.125" style="146" customWidth="1"/>
    <col min="1795" max="1795" width="34.75" style="146" customWidth="1"/>
    <col min="1796" max="1796" width="11.75" style="146" customWidth="1"/>
    <col min="1797" max="1797" width="2.875" style="146" customWidth="1"/>
    <col min="1798" max="1798" width="2.375" style="146" customWidth="1"/>
    <col min="1799" max="1799" width="3" style="146" customWidth="1"/>
    <col min="1800" max="1802" width="2.375" style="146" customWidth="1"/>
    <col min="1803" max="1803" width="3.5" style="146" customWidth="1"/>
    <col min="1804" max="1804" width="4.875" style="146" customWidth="1"/>
    <col min="1805" max="1805" width="2.25" style="146" customWidth="1"/>
    <col min="1806" max="1806" width="2.625" style="146" customWidth="1"/>
    <col min="1807" max="1807" width="1.875" style="146" customWidth="1"/>
    <col min="1808" max="1810" width="2.75" style="146" customWidth="1"/>
    <col min="1811" max="1814" width="2" style="146" customWidth="1"/>
    <col min="1815" max="1815" width="3" style="146" customWidth="1"/>
    <col min="1816" max="1818" width="1.875" style="146" customWidth="1"/>
    <col min="1819" max="1819" width="2.125" style="146" customWidth="1"/>
    <col min="1820" max="1820" width="1.5" style="146" customWidth="1"/>
    <col min="1821" max="1821" width="3.875" style="146" customWidth="1"/>
    <col min="1822" max="1822" width="2.75" style="146" customWidth="1"/>
    <col min="1823" max="1823" width="3.625" style="146" customWidth="1"/>
    <col min="1824" max="1824" width="2.125" style="146" customWidth="1"/>
    <col min="1825" max="1833" width="0" style="146" hidden="1" customWidth="1"/>
    <col min="1834" max="1834" width="5.625" style="146" customWidth="1"/>
    <col min="1835" max="1835" width="4.5" style="146" customWidth="1"/>
    <col min="1836" max="1838" width="5.375" style="146" customWidth="1"/>
    <col min="1839" max="2048" width="9" style="146"/>
    <col min="2049" max="2049" width="2.125" style="146" customWidth="1"/>
    <col min="2050" max="2050" width="5.125" style="146" customWidth="1"/>
    <col min="2051" max="2051" width="34.75" style="146" customWidth="1"/>
    <col min="2052" max="2052" width="11.75" style="146" customWidth="1"/>
    <col min="2053" max="2053" width="2.875" style="146" customWidth="1"/>
    <col min="2054" max="2054" width="2.375" style="146" customWidth="1"/>
    <col min="2055" max="2055" width="3" style="146" customWidth="1"/>
    <col min="2056" max="2058" width="2.375" style="146" customWidth="1"/>
    <col min="2059" max="2059" width="3.5" style="146" customWidth="1"/>
    <col min="2060" max="2060" width="4.875" style="146" customWidth="1"/>
    <col min="2061" max="2061" width="2.25" style="146" customWidth="1"/>
    <col min="2062" max="2062" width="2.625" style="146" customWidth="1"/>
    <col min="2063" max="2063" width="1.875" style="146" customWidth="1"/>
    <col min="2064" max="2066" width="2.75" style="146" customWidth="1"/>
    <col min="2067" max="2070" width="2" style="146" customWidth="1"/>
    <col min="2071" max="2071" width="3" style="146" customWidth="1"/>
    <col min="2072" max="2074" width="1.875" style="146" customWidth="1"/>
    <col min="2075" max="2075" width="2.125" style="146" customWidth="1"/>
    <col min="2076" max="2076" width="1.5" style="146" customWidth="1"/>
    <col min="2077" max="2077" width="3.875" style="146" customWidth="1"/>
    <col min="2078" max="2078" width="2.75" style="146" customWidth="1"/>
    <col min="2079" max="2079" width="3.625" style="146" customWidth="1"/>
    <col min="2080" max="2080" width="2.125" style="146" customWidth="1"/>
    <col min="2081" max="2089" width="0" style="146" hidden="1" customWidth="1"/>
    <col min="2090" max="2090" width="5.625" style="146" customWidth="1"/>
    <col min="2091" max="2091" width="4.5" style="146" customWidth="1"/>
    <col min="2092" max="2094" width="5.375" style="146" customWidth="1"/>
    <col min="2095" max="2304" width="9" style="146"/>
    <col min="2305" max="2305" width="2.125" style="146" customWidth="1"/>
    <col min="2306" max="2306" width="5.125" style="146" customWidth="1"/>
    <col min="2307" max="2307" width="34.75" style="146" customWidth="1"/>
    <col min="2308" max="2308" width="11.75" style="146" customWidth="1"/>
    <col min="2309" max="2309" width="2.875" style="146" customWidth="1"/>
    <col min="2310" max="2310" width="2.375" style="146" customWidth="1"/>
    <col min="2311" max="2311" width="3" style="146" customWidth="1"/>
    <col min="2312" max="2314" width="2.375" style="146" customWidth="1"/>
    <col min="2315" max="2315" width="3.5" style="146" customWidth="1"/>
    <col min="2316" max="2316" width="4.875" style="146" customWidth="1"/>
    <col min="2317" max="2317" width="2.25" style="146" customWidth="1"/>
    <col min="2318" max="2318" width="2.625" style="146" customWidth="1"/>
    <col min="2319" max="2319" width="1.875" style="146" customWidth="1"/>
    <col min="2320" max="2322" width="2.75" style="146" customWidth="1"/>
    <col min="2323" max="2326" width="2" style="146" customWidth="1"/>
    <col min="2327" max="2327" width="3" style="146" customWidth="1"/>
    <col min="2328" max="2330" width="1.875" style="146" customWidth="1"/>
    <col min="2331" max="2331" width="2.125" style="146" customWidth="1"/>
    <col min="2332" max="2332" width="1.5" style="146" customWidth="1"/>
    <col min="2333" max="2333" width="3.875" style="146" customWidth="1"/>
    <col min="2334" max="2334" width="2.75" style="146" customWidth="1"/>
    <col min="2335" max="2335" width="3.625" style="146" customWidth="1"/>
    <col min="2336" max="2336" width="2.125" style="146" customWidth="1"/>
    <col min="2337" max="2345" width="0" style="146" hidden="1" customWidth="1"/>
    <col min="2346" max="2346" width="5.625" style="146" customWidth="1"/>
    <col min="2347" max="2347" width="4.5" style="146" customWidth="1"/>
    <col min="2348" max="2350" width="5.375" style="146" customWidth="1"/>
    <col min="2351" max="2560" width="9" style="146"/>
    <col min="2561" max="2561" width="2.125" style="146" customWidth="1"/>
    <col min="2562" max="2562" width="5.125" style="146" customWidth="1"/>
    <col min="2563" max="2563" width="34.75" style="146" customWidth="1"/>
    <col min="2564" max="2564" width="11.75" style="146" customWidth="1"/>
    <col min="2565" max="2565" width="2.875" style="146" customWidth="1"/>
    <col min="2566" max="2566" width="2.375" style="146" customWidth="1"/>
    <col min="2567" max="2567" width="3" style="146" customWidth="1"/>
    <col min="2568" max="2570" width="2.375" style="146" customWidth="1"/>
    <col min="2571" max="2571" width="3.5" style="146" customWidth="1"/>
    <col min="2572" max="2572" width="4.875" style="146" customWidth="1"/>
    <col min="2573" max="2573" width="2.25" style="146" customWidth="1"/>
    <col min="2574" max="2574" width="2.625" style="146" customWidth="1"/>
    <col min="2575" max="2575" width="1.875" style="146" customWidth="1"/>
    <col min="2576" max="2578" width="2.75" style="146" customWidth="1"/>
    <col min="2579" max="2582" width="2" style="146" customWidth="1"/>
    <col min="2583" max="2583" width="3" style="146" customWidth="1"/>
    <col min="2584" max="2586" width="1.875" style="146" customWidth="1"/>
    <col min="2587" max="2587" width="2.125" style="146" customWidth="1"/>
    <col min="2588" max="2588" width="1.5" style="146" customWidth="1"/>
    <col min="2589" max="2589" width="3.875" style="146" customWidth="1"/>
    <col min="2590" max="2590" width="2.75" style="146" customWidth="1"/>
    <col min="2591" max="2591" width="3.625" style="146" customWidth="1"/>
    <col min="2592" max="2592" width="2.125" style="146" customWidth="1"/>
    <col min="2593" max="2601" width="0" style="146" hidden="1" customWidth="1"/>
    <col min="2602" max="2602" width="5.625" style="146" customWidth="1"/>
    <col min="2603" max="2603" width="4.5" style="146" customWidth="1"/>
    <col min="2604" max="2606" width="5.375" style="146" customWidth="1"/>
    <col min="2607" max="2816" width="9" style="146"/>
    <col min="2817" max="2817" width="2.125" style="146" customWidth="1"/>
    <col min="2818" max="2818" width="5.125" style="146" customWidth="1"/>
    <col min="2819" max="2819" width="34.75" style="146" customWidth="1"/>
    <col min="2820" max="2820" width="11.75" style="146" customWidth="1"/>
    <col min="2821" max="2821" width="2.875" style="146" customWidth="1"/>
    <col min="2822" max="2822" width="2.375" style="146" customWidth="1"/>
    <col min="2823" max="2823" width="3" style="146" customWidth="1"/>
    <col min="2824" max="2826" width="2.375" style="146" customWidth="1"/>
    <col min="2827" max="2827" width="3.5" style="146" customWidth="1"/>
    <col min="2828" max="2828" width="4.875" style="146" customWidth="1"/>
    <col min="2829" max="2829" width="2.25" style="146" customWidth="1"/>
    <col min="2830" max="2830" width="2.625" style="146" customWidth="1"/>
    <col min="2831" max="2831" width="1.875" style="146" customWidth="1"/>
    <col min="2832" max="2834" width="2.75" style="146" customWidth="1"/>
    <col min="2835" max="2838" width="2" style="146" customWidth="1"/>
    <col min="2839" max="2839" width="3" style="146" customWidth="1"/>
    <col min="2840" max="2842" width="1.875" style="146" customWidth="1"/>
    <col min="2843" max="2843" width="2.125" style="146" customWidth="1"/>
    <col min="2844" max="2844" width="1.5" style="146" customWidth="1"/>
    <col min="2845" max="2845" width="3.875" style="146" customWidth="1"/>
    <col min="2846" max="2846" width="2.75" style="146" customWidth="1"/>
    <col min="2847" max="2847" width="3.625" style="146" customWidth="1"/>
    <col min="2848" max="2848" width="2.125" style="146" customWidth="1"/>
    <col min="2849" max="2857" width="0" style="146" hidden="1" customWidth="1"/>
    <col min="2858" max="2858" width="5.625" style="146" customWidth="1"/>
    <col min="2859" max="2859" width="4.5" style="146" customWidth="1"/>
    <col min="2860" max="2862" width="5.375" style="146" customWidth="1"/>
    <col min="2863" max="3072" width="9" style="146"/>
    <col min="3073" max="3073" width="2.125" style="146" customWidth="1"/>
    <col min="3074" max="3074" width="5.125" style="146" customWidth="1"/>
    <col min="3075" max="3075" width="34.75" style="146" customWidth="1"/>
    <col min="3076" max="3076" width="11.75" style="146" customWidth="1"/>
    <col min="3077" max="3077" width="2.875" style="146" customWidth="1"/>
    <col min="3078" max="3078" width="2.375" style="146" customWidth="1"/>
    <col min="3079" max="3079" width="3" style="146" customWidth="1"/>
    <col min="3080" max="3082" width="2.375" style="146" customWidth="1"/>
    <col min="3083" max="3083" width="3.5" style="146" customWidth="1"/>
    <col min="3084" max="3084" width="4.875" style="146" customWidth="1"/>
    <col min="3085" max="3085" width="2.25" style="146" customWidth="1"/>
    <col min="3086" max="3086" width="2.625" style="146" customWidth="1"/>
    <col min="3087" max="3087" width="1.875" style="146" customWidth="1"/>
    <col min="3088" max="3090" width="2.75" style="146" customWidth="1"/>
    <col min="3091" max="3094" width="2" style="146" customWidth="1"/>
    <col min="3095" max="3095" width="3" style="146" customWidth="1"/>
    <col min="3096" max="3098" width="1.875" style="146" customWidth="1"/>
    <col min="3099" max="3099" width="2.125" style="146" customWidth="1"/>
    <col min="3100" max="3100" width="1.5" style="146" customWidth="1"/>
    <col min="3101" max="3101" width="3.875" style="146" customWidth="1"/>
    <col min="3102" max="3102" width="2.75" style="146" customWidth="1"/>
    <col min="3103" max="3103" width="3.625" style="146" customWidth="1"/>
    <col min="3104" max="3104" width="2.125" style="146" customWidth="1"/>
    <col min="3105" max="3113" width="0" style="146" hidden="1" customWidth="1"/>
    <col min="3114" max="3114" width="5.625" style="146" customWidth="1"/>
    <col min="3115" max="3115" width="4.5" style="146" customWidth="1"/>
    <col min="3116" max="3118" width="5.375" style="146" customWidth="1"/>
    <col min="3119" max="3328" width="9" style="146"/>
    <col min="3329" max="3329" width="2.125" style="146" customWidth="1"/>
    <col min="3330" max="3330" width="5.125" style="146" customWidth="1"/>
    <col min="3331" max="3331" width="34.75" style="146" customWidth="1"/>
    <col min="3332" max="3332" width="11.75" style="146" customWidth="1"/>
    <col min="3333" max="3333" width="2.875" style="146" customWidth="1"/>
    <col min="3334" max="3334" width="2.375" style="146" customWidth="1"/>
    <col min="3335" max="3335" width="3" style="146" customWidth="1"/>
    <col min="3336" max="3338" width="2.375" style="146" customWidth="1"/>
    <col min="3339" max="3339" width="3.5" style="146" customWidth="1"/>
    <col min="3340" max="3340" width="4.875" style="146" customWidth="1"/>
    <col min="3341" max="3341" width="2.25" style="146" customWidth="1"/>
    <col min="3342" max="3342" width="2.625" style="146" customWidth="1"/>
    <col min="3343" max="3343" width="1.875" style="146" customWidth="1"/>
    <col min="3344" max="3346" width="2.75" style="146" customWidth="1"/>
    <col min="3347" max="3350" width="2" style="146" customWidth="1"/>
    <col min="3351" max="3351" width="3" style="146" customWidth="1"/>
    <col min="3352" max="3354" width="1.875" style="146" customWidth="1"/>
    <col min="3355" max="3355" width="2.125" style="146" customWidth="1"/>
    <col min="3356" max="3356" width="1.5" style="146" customWidth="1"/>
    <col min="3357" max="3357" width="3.875" style="146" customWidth="1"/>
    <col min="3358" max="3358" width="2.75" style="146" customWidth="1"/>
    <col min="3359" max="3359" width="3.625" style="146" customWidth="1"/>
    <col min="3360" max="3360" width="2.125" style="146" customWidth="1"/>
    <col min="3361" max="3369" width="0" style="146" hidden="1" customWidth="1"/>
    <col min="3370" max="3370" width="5.625" style="146" customWidth="1"/>
    <col min="3371" max="3371" width="4.5" style="146" customWidth="1"/>
    <col min="3372" max="3374" width="5.375" style="146" customWidth="1"/>
    <col min="3375" max="3584" width="9" style="146"/>
    <col min="3585" max="3585" width="2.125" style="146" customWidth="1"/>
    <col min="3586" max="3586" width="5.125" style="146" customWidth="1"/>
    <col min="3587" max="3587" width="34.75" style="146" customWidth="1"/>
    <col min="3588" max="3588" width="11.75" style="146" customWidth="1"/>
    <col min="3589" max="3589" width="2.875" style="146" customWidth="1"/>
    <col min="3590" max="3590" width="2.375" style="146" customWidth="1"/>
    <col min="3591" max="3591" width="3" style="146" customWidth="1"/>
    <col min="3592" max="3594" width="2.375" style="146" customWidth="1"/>
    <col min="3595" max="3595" width="3.5" style="146" customWidth="1"/>
    <col min="3596" max="3596" width="4.875" style="146" customWidth="1"/>
    <col min="3597" max="3597" width="2.25" style="146" customWidth="1"/>
    <col min="3598" max="3598" width="2.625" style="146" customWidth="1"/>
    <col min="3599" max="3599" width="1.875" style="146" customWidth="1"/>
    <col min="3600" max="3602" width="2.75" style="146" customWidth="1"/>
    <col min="3603" max="3606" width="2" style="146" customWidth="1"/>
    <col min="3607" max="3607" width="3" style="146" customWidth="1"/>
    <col min="3608" max="3610" width="1.875" style="146" customWidth="1"/>
    <col min="3611" max="3611" width="2.125" style="146" customWidth="1"/>
    <col min="3612" max="3612" width="1.5" style="146" customWidth="1"/>
    <col min="3613" max="3613" width="3.875" style="146" customWidth="1"/>
    <col min="3614" max="3614" width="2.75" style="146" customWidth="1"/>
    <col min="3615" max="3615" width="3.625" style="146" customWidth="1"/>
    <col min="3616" max="3616" width="2.125" style="146" customWidth="1"/>
    <col min="3617" max="3625" width="0" style="146" hidden="1" customWidth="1"/>
    <col min="3626" max="3626" width="5.625" style="146" customWidth="1"/>
    <col min="3627" max="3627" width="4.5" style="146" customWidth="1"/>
    <col min="3628" max="3630" width="5.375" style="146" customWidth="1"/>
    <col min="3631" max="3840" width="9" style="146"/>
    <col min="3841" max="3841" width="2.125" style="146" customWidth="1"/>
    <col min="3842" max="3842" width="5.125" style="146" customWidth="1"/>
    <col min="3843" max="3843" width="34.75" style="146" customWidth="1"/>
    <col min="3844" max="3844" width="11.75" style="146" customWidth="1"/>
    <col min="3845" max="3845" width="2.875" style="146" customWidth="1"/>
    <col min="3846" max="3846" width="2.375" style="146" customWidth="1"/>
    <col min="3847" max="3847" width="3" style="146" customWidth="1"/>
    <col min="3848" max="3850" width="2.375" style="146" customWidth="1"/>
    <col min="3851" max="3851" width="3.5" style="146" customWidth="1"/>
    <col min="3852" max="3852" width="4.875" style="146" customWidth="1"/>
    <col min="3853" max="3853" width="2.25" style="146" customWidth="1"/>
    <col min="3854" max="3854" width="2.625" style="146" customWidth="1"/>
    <col min="3855" max="3855" width="1.875" style="146" customWidth="1"/>
    <col min="3856" max="3858" width="2.75" style="146" customWidth="1"/>
    <col min="3859" max="3862" width="2" style="146" customWidth="1"/>
    <col min="3863" max="3863" width="3" style="146" customWidth="1"/>
    <col min="3864" max="3866" width="1.875" style="146" customWidth="1"/>
    <col min="3867" max="3867" width="2.125" style="146" customWidth="1"/>
    <col min="3868" max="3868" width="1.5" style="146" customWidth="1"/>
    <col min="3869" max="3869" width="3.875" style="146" customWidth="1"/>
    <col min="3870" max="3870" width="2.75" style="146" customWidth="1"/>
    <col min="3871" max="3871" width="3.625" style="146" customWidth="1"/>
    <col min="3872" max="3872" width="2.125" style="146" customWidth="1"/>
    <col min="3873" max="3881" width="0" style="146" hidden="1" customWidth="1"/>
    <col min="3882" max="3882" width="5.625" style="146" customWidth="1"/>
    <col min="3883" max="3883" width="4.5" style="146" customWidth="1"/>
    <col min="3884" max="3886" width="5.375" style="146" customWidth="1"/>
    <col min="3887" max="4096" width="9" style="146"/>
    <col min="4097" max="4097" width="2.125" style="146" customWidth="1"/>
    <col min="4098" max="4098" width="5.125" style="146" customWidth="1"/>
    <col min="4099" max="4099" width="34.75" style="146" customWidth="1"/>
    <col min="4100" max="4100" width="11.75" style="146" customWidth="1"/>
    <col min="4101" max="4101" width="2.875" style="146" customWidth="1"/>
    <col min="4102" max="4102" width="2.375" style="146" customWidth="1"/>
    <col min="4103" max="4103" width="3" style="146" customWidth="1"/>
    <col min="4104" max="4106" width="2.375" style="146" customWidth="1"/>
    <col min="4107" max="4107" width="3.5" style="146" customWidth="1"/>
    <col min="4108" max="4108" width="4.875" style="146" customWidth="1"/>
    <col min="4109" max="4109" width="2.25" style="146" customWidth="1"/>
    <col min="4110" max="4110" width="2.625" style="146" customWidth="1"/>
    <col min="4111" max="4111" width="1.875" style="146" customWidth="1"/>
    <col min="4112" max="4114" width="2.75" style="146" customWidth="1"/>
    <col min="4115" max="4118" width="2" style="146" customWidth="1"/>
    <col min="4119" max="4119" width="3" style="146" customWidth="1"/>
    <col min="4120" max="4122" width="1.875" style="146" customWidth="1"/>
    <col min="4123" max="4123" width="2.125" style="146" customWidth="1"/>
    <col min="4124" max="4124" width="1.5" style="146" customWidth="1"/>
    <col min="4125" max="4125" width="3.875" style="146" customWidth="1"/>
    <col min="4126" max="4126" width="2.75" style="146" customWidth="1"/>
    <col min="4127" max="4127" width="3.625" style="146" customWidth="1"/>
    <col min="4128" max="4128" width="2.125" style="146" customWidth="1"/>
    <col min="4129" max="4137" width="0" style="146" hidden="1" customWidth="1"/>
    <col min="4138" max="4138" width="5.625" style="146" customWidth="1"/>
    <col min="4139" max="4139" width="4.5" style="146" customWidth="1"/>
    <col min="4140" max="4142" width="5.375" style="146" customWidth="1"/>
    <col min="4143" max="4352" width="9" style="146"/>
    <col min="4353" max="4353" width="2.125" style="146" customWidth="1"/>
    <col min="4354" max="4354" width="5.125" style="146" customWidth="1"/>
    <col min="4355" max="4355" width="34.75" style="146" customWidth="1"/>
    <col min="4356" max="4356" width="11.75" style="146" customWidth="1"/>
    <col min="4357" max="4357" width="2.875" style="146" customWidth="1"/>
    <col min="4358" max="4358" width="2.375" style="146" customWidth="1"/>
    <col min="4359" max="4359" width="3" style="146" customWidth="1"/>
    <col min="4360" max="4362" width="2.375" style="146" customWidth="1"/>
    <col min="4363" max="4363" width="3.5" style="146" customWidth="1"/>
    <col min="4364" max="4364" width="4.875" style="146" customWidth="1"/>
    <col min="4365" max="4365" width="2.25" style="146" customWidth="1"/>
    <col min="4366" max="4366" width="2.625" style="146" customWidth="1"/>
    <col min="4367" max="4367" width="1.875" style="146" customWidth="1"/>
    <col min="4368" max="4370" width="2.75" style="146" customWidth="1"/>
    <col min="4371" max="4374" width="2" style="146" customWidth="1"/>
    <col min="4375" max="4375" width="3" style="146" customWidth="1"/>
    <col min="4376" max="4378" width="1.875" style="146" customWidth="1"/>
    <col min="4379" max="4379" width="2.125" style="146" customWidth="1"/>
    <col min="4380" max="4380" width="1.5" style="146" customWidth="1"/>
    <col min="4381" max="4381" width="3.875" style="146" customWidth="1"/>
    <col min="4382" max="4382" width="2.75" style="146" customWidth="1"/>
    <col min="4383" max="4383" width="3.625" style="146" customWidth="1"/>
    <col min="4384" max="4384" width="2.125" style="146" customWidth="1"/>
    <col min="4385" max="4393" width="0" style="146" hidden="1" customWidth="1"/>
    <col min="4394" max="4394" width="5.625" style="146" customWidth="1"/>
    <col min="4395" max="4395" width="4.5" style="146" customWidth="1"/>
    <col min="4396" max="4398" width="5.375" style="146" customWidth="1"/>
    <col min="4399" max="4608" width="9" style="146"/>
    <col min="4609" max="4609" width="2.125" style="146" customWidth="1"/>
    <col min="4610" max="4610" width="5.125" style="146" customWidth="1"/>
    <col min="4611" max="4611" width="34.75" style="146" customWidth="1"/>
    <col min="4612" max="4612" width="11.75" style="146" customWidth="1"/>
    <col min="4613" max="4613" width="2.875" style="146" customWidth="1"/>
    <col min="4614" max="4614" width="2.375" style="146" customWidth="1"/>
    <col min="4615" max="4615" width="3" style="146" customWidth="1"/>
    <col min="4616" max="4618" width="2.375" style="146" customWidth="1"/>
    <col min="4619" max="4619" width="3.5" style="146" customWidth="1"/>
    <col min="4620" max="4620" width="4.875" style="146" customWidth="1"/>
    <col min="4621" max="4621" width="2.25" style="146" customWidth="1"/>
    <col min="4622" max="4622" width="2.625" style="146" customWidth="1"/>
    <col min="4623" max="4623" width="1.875" style="146" customWidth="1"/>
    <col min="4624" max="4626" width="2.75" style="146" customWidth="1"/>
    <col min="4627" max="4630" width="2" style="146" customWidth="1"/>
    <col min="4631" max="4631" width="3" style="146" customWidth="1"/>
    <col min="4632" max="4634" width="1.875" style="146" customWidth="1"/>
    <col min="4635" max="4635" width="2.125" style="146" customWidth="1"/>
    <col min="4636" max="4636" width="1.5" style="146" customWidth="1"/>
    <col min="4637" max="4637" width="3.875" style="146" customWidth="1"/>
    <col min="4638" max="4638" width="2.75" style="146" customWidth="1"/>
    <col min="4639" max="4639" width="3.625" style="146" customWidth="1"/>
    <col min="4640" max="4640" width="2.125" style="146" customWidth="1"/>
    <col min="4641" max="4649" width="0" style="146" hidden="1" customWidth="1"/>
    <col min="4650" max="4650" width="5.625" style="146" customWidth="1"/>
    <col min="4651" max="4651" width="4.5" style="146" customWidth="1"/>
    <col min="4652" max="4654" width="5.375" style="146" customWidth="1"/>
    <col min="4655" max="4864" width="9" style="146"/>
    <col min="4865" max="4865" width="2.125" style="146" customWidth="1"/>
    <col min="4866" max="4866" width="5.125" style="146" customWidth="1"/>
    <col min="4867" max="4867" width="34.75" style="146" customWidth="1"/>
    <col min="4868" max="4868" width="11.75" style="146" customWidth="1"/>
    <col min="4869" max="4869" width="2.875" style="146" customWidth="1"/>
    <col min="4870" max="4870" width="2.375" style="146" customWidth="1"/>
    <col min="4871" max="4871" width="3" style="146" customWidth="1"/>
    <col min="4872" max="4874" width="2.375" style="146" customWidth="1"/>
    <col min="4875" max="4875" width="3.5" style="146" customWidth="1"/>
    <col min="4876" max="4876" width="4.875" style="146" customWidth="1"/>
    <col min="4877" max="4877" width="2.25" style="146" customWidth="1"/>
    <col min="4878" max="4878" width="2.625" style="146" customWidth="1"/>
    <col min="4879" max="4879" width="1.875" style="146" customWidth="1"/>
    <col min="4880" max="4882" width="2.75" style="146" customWidth="1"/>
    <col min="4883" max="4886" width="2" style="146" customWidth="1"/>
    <col min="4887" max="4887" width="3" style="146" customWidth="1"/>
    <col min="4888" max="4890" width="1.875" style="146" customWidth="1"/>
    <col min="4891" max="4891" width="2.125" style="146" customWidth="1"/>
    <col min="4892" max="4892" width="1.5" style="146" customWidth="1"/>
    <col min="4893" max="4893" width="3.875" style="146" customWidth="1"/>
    <col min="4894" max="4894" width="2.75" style="146" customWidth="1"/>
    <col min="4895" max="4895" width="3.625" style="146" customWidth="1"/>
    <col min="4896" max="4896" width="2.125" style="146" customWidth="1"/>
    <col min="4897" max="4905" width="0" style="146" hidden="1" customWidth="1"/>
    <col min="4906" max="4906" width="5.625" style="146" customWidth="1"/>
    <col min="4907" max="4907" width="4.5" style="146" customWidth="1"/>
    <col min="4908" max="4910" width="5.375" style="146" customWidth="1"/>
    <col min="4911" max="5120" width="9" style="146"/>
    <col min="5121" max="5121" width="2.125" style="146" customWidth="1"/>
    <col min="5122" max="5122" width="5.125" style="146" customWidth="1"/>
    <col min="5123" max="5123" width="34.75" style="146" customWidth="1"/>
    <col min="5124" max="5124" width="11.75" style="146" customWidth="1"/>
    <col min="5125" max="5125" width="2.875" style="146" customWidth="1"/>
    <col min="5126" max="5126" width="2.375" style="146" customWidth="1"/>
    <col min="5127" max="5127" width="3" style="146" customWidth="1"/>
    <col min="5128" max="5130" width="2.375" style="146" customWidth="1"/>
    <col min="5131" max="5131" width="3.5" style="146" customWidth="1"/>
    <col min="5132" max="5132" width="4.875" style="146" customWidth="1"/>
    <col min="5133" max="5133" width="2.25" style="146" customWidth="1"/>
    <col min="5134" max="5134" width="2.625" style="146" customWidth="1"/>
    <col min="5135" max="5135" width="1.875" style="146" customWidth="1"/>
    <col min="5136" max="5138" width="2.75" style="146" customWidth="1"/>
    <col min="5139" max="5142" width="2" style="146" customWidth="1"/>
    <col min="5143" max="5143" width="3" style="146" customWidth="1"/>
    <col min="5144" max="5146" width="1.875" style="146" customWidth="1"/>
    <col min="5147" max="5147" width="2.125" style="146" customWidth="1"/>
    <col min="5148" max="5148" width="1.5" style="146" customWidth="1"/>
    <col min="5149" max="5149" width="3.875" style="146" customWidth="1"/>
    <col min="5150" max="5150" width="2.75" style="146" customWidth="1"/>
    <col min="5151" max="5151" width="3.625" style="146" customWidth="1"/>
    <col min="5152" max="5152" width="2.125" style="146" customWidth="1"/>
    <col min="5153" max="5161" width="0" style="146" hidden="1" customWidth="1"/>
    <col min="5162" max="5162" width="5.625" style="146" customWidth="1"/>
    <col min="5163" max="5163" width="4.5" style="146" customWidth="1"/>
    <col min="5164" max="5166" width="5.375" style="146" customWidth="1"/>
    <col min="5167" max="5376" width="9" style="146"/>
    <col min="5377" max="5377" width="2.125" style="146" customWidth="1"/>
    <col min="5378" max="5378" width="5.125" style="146" customWidth="1"/>
    <col min="5379" max="5379" width="34.75" style="146" customWidth="1"/>
    <col min="5380" max="5380" width="11.75" style="146" customWidth="1"/>
    <col min="5381" max="5381" width="2.875" style="146" customWidth="1"/>
    <col min="5382" max="5382" width="2.375" style="146" customWidth="1"/>
    <col min="5383" max="5383" width="3" style="146" customWidth="1"/>
    <col min="5384" max="5386" width="2.375" style="146" customWidth="1"/>
    <col min="5387" max="5387" width="3.5" style="146" customWidth="1"/>
    <col min="5388" max="5388" width="4.875" style="146" customWidth="1"/>
    <col min="5389" max="5389" width="2.25" style="146" customWidth="1"/>
    <col min="5390" max="5390" width="2.625" style="146" customWidth="1"/>
    <col min="5391" max="5391" width="1.875" style="146" customWidth="1"/>
    <col min="5392" max="5394" width="2.75" style="146" customWidth="1"/>
    <col min="5395" max="5398" width="2" style="146" customWidth="1"/>
    <col min="5399" max="5399" width="3" style="146" customWidth="1"/>
    <col min="5400" max="5402" width="1.875" style="146" customWidth="1"/>
    <col min="5403" max="5403" width="2.125" style="146" customWidth="1"/>
    <col min="5404" max="5404" width="1.5" style="146" customWidth="1"/>
    <col min="5405" max="5405" width="3.875" style="146" customWidth="1"/>
    <col min="5406" max="5406" width="2.75" style="146" customWidth="1"/>
    <col min="5407" max="5407" width="3.625" style="146" customWidth="1"/>
    <col min="5408" max="5408" width="2.125" style="146" customWidth="1"/>
    <col min="5409" max="5417" width="0" style="146" hidden="1" customWidth="1"/>
    <col min="5418" max="5418" width="5.625" style="146" customWidth="1"/>
    <col min="5419" max="5419" width="4.5" style="146" customWidth="1"/>
    <col min="5420" max="5422" width="5.375" style="146" customWidth="1"/>
    <col min="5423" max="5632" width="9" style="146"/>
    <col min="5633" max="5633" width="2.125" style="146" customWidth="1"/>
    <col min="5634" max="5634" width="5.125" style="146" customWidth="1"/>
    <col min="5635" max="5635" width="34.75" style="146" customWidth="1"/>
    <col min="5636" max="5636" width="11.75" style="146" customWidth="1"/>
    <col min="5637" max="5637" width="2.875" style="146" customWidth="1"/>
    <col min="5638" max="5638" width="2.375" style="146" customWidth="1"/>
    <col min="5639" max="5639" width="3" style="146" customWidth="1"/>
    <col min="5640" max="5642" width="2.375" style="146" customWidth="1"/>
    <col min="5643" max="5643" width="3.5" style="146" customWidth="1"/>
    <col min="5644" max="5644" width="4.875" style="146" customWidth="1"/>
    <col min="5645" max="5645" width="2.25" style="146" customWidth="1"/>
    <col min="5646" max="5646" width="2.625" style="146" customWidth="1"/>
    <col min="5647" max="5647" width="1.875" style="146" customWidth="1"/>
    <col min="5648" max="5650" width="2.75" style="146" customWidth="1"/>
    <col min="5651" max="5654" width="2" style="146" customWidth="1"/>
    <col min="5655" max="5655" width="3" style="146" customWidth="1"/>
    <col min="5656" max="5658" width="1.875" style="146" customWidth="1"/>
    <col min="5659" max="5659" width="2.125" style="146" customWidth="1"/>
    <col min="5660" max="5660" width="1.5" style="146" customWidth="1"/>
    <col min="5661" max="5661" width="3.875" style="146" customWidth="1"/>
    <col min="5662" max="5662" width="2.75" style="146" customWidth="1"/>
    <col min="5663" max="5663" width="3.625" style="146" customWidth="1"/>
    <col min="5664" max="5664" width="2.125" style="146" customWidth="1"/>
    <col min="5665" max="5673" width="0" style="146" hidden="1" customWidth="1"/>
    <col min="5674" max="5674" width="5.625" style="146" customWidth="1"/>
    <col min="5675" max="5675" width="4.5" style="146" customWidth="1"/>
    <col min="5676" max="5678" width="5.375" style="146" customWidth="1"/>
    <col min="5679" max="5888" width="9" style="146"/>
    <col min="5889" max="5889" width="2.125" style="146" customWidth="1"/>
    <col min="5890" max="5890" width="5.125" style="146" customWidth="1"/>
    <col min="5891" max="5891" width="34.75" style="146" customWidth="1"/>
    <col min="5892" max="5892" width="11.75" style="146" customWidth="1"/>
    <col min="5893" max="5893" width="2.875" style="146" customWidth="1"/>
    <col min="5894" max="5894" width="2.375" style="146" customWidth="1"/>
    <col min="5895" max="5895" width="3" style="146" customWidth="1"/>
    <col min="5896" max="5898" width="2.375" style="146" customWidth="1"/>
    <col min="5899" max="5899" width="3.5" style="146" customWidth="1"/>
    <col min="5900" max="5900" width="4.875" style="146" customWidth="1"/>
    <col min="5901" max="5901" width="2.25" style="146" customWidth="1"/>
    <col min="5902" max="5902" width="2.625" style="146" customWidth="1"/>
    <col min="5903" max="5903" width="1.875" style="146" customWidth="1"/>
    <col min="5904" max="5906" width="2.75" style="146" customWidth="1"/>
    <col min="5907" max="5910" width="2" style="146" customWidth="1"/>
    <col min="5911" max="5911" width="3" style="146" customWidth="1"/>
    <col min="5912" max="5914" width="1.875" style="146" customWidth="1"/>
    <col min="5915" max="5915" width="2.125" style="146" customWidth="1"/>
    <col min="5916" max="5916" width="1.5" style="146" customWidth="1"/>
    <col min="5917" max="5917" width="3.875" style="146" customWidth="1"/>
    <col min="5918" max="5918" width="2.75" style="146" customWidth="1"/>
    <col min="5919" max="5919" width="3.625" style="146" customWidth="1"/>
    <col min="5920" max="5920" width="2.125" style="146" customWidth="1"/>
    <col min="5921" max="5929" width="0" style="146" hidden="1" customWidth="1"/>
    <col min="5930" max="5930" width="5.625" style="146" customWidth="1"/>
    <col min="5931" max="5931" width="4.5" style="146" customWidth="1"/>
    <col min="5932" max="5934" width="5.375" style="146" customWidth="1"/>
    <col min="5935" max="6144" width="9" style="146"/>
    <col min="6145" max="6145" width="2.125" style="146" customWidth="1"/>
    <col min="6146" max="6146" width="5.125" style="146" customWidth="1"/>
    <col min="6147" max="6147" width="34.75" style="146" customWidth="1"/>
    <col min="6148" max="6148" width="11.75" style="146" customWidth="1"/>
    <col min="6149" max="6149" width="2.875" style="146" customWidth="1"/>
    <col min="6150" max="6150" width="2.375" style="146" customWidth="1"/>
    <col min="6151" max="6151" width="3" style="146" customWidth="1"/>
    <col min="6152" max="6154" width="2.375" style="146" customWidth="1"/>
    <col min="6155" max="6155" width="3.5" style="146" customWidth="1"/>
    <col min="6156" max="6156" width="4.875" style="146" customWidth="1"/>
    <col min="6157" max="6157" width="2.25" style="146" customWidth="1"/>
    <col min="6158" max="6158" width="2.625" style="146" customWidth="1"/>
    <col min="6159" max="6159" width="1.875" style="146" customWidth="1"/>
    <col min="6160" max="6162" width="2.75" style="146" customWidth="1"/>
    <col min="6163" max="6166" width="2" style="146" customWidth="1"/>
    <col min="6167" max="6167" width="3" style="146" customWidth="1"/>
    <col min="6168" max="6170" width="1.875" style="146" customWidth="1"/>
    <col min="6171" max="6171" width="2.125" style="146" customWidth="1"/>
    <col min="6172" max="6172" width="1.5" style="146" customWidth="1"/>
    <col min="6173" max="6173" width="3.875" style="146" customWidth="1"/>
    <col min="6174" max="6174" width="2.75" style="146" customWidth="1"/>
    <col min="6175" max="6175" width="3.625" style="146" customWidth="1"/>
    <col min="6176" max="6176" width="2.125" style="146" customWidth="1"/>
    <col min="6177" max="6185" width="0" style="146" hidden="1" customWidth="1"/>
    <col min="6186" max="6186" width="5.625" style="146" customWidth="1"/>
    <col min="6187" max="6187" width="4.5" style="146" customWidth="1"/>
    <col min="6188" max="6190" width="5.375" style="146" customWidth="1"/>
    <col min="6191" max="6400" width="9" style="146"/>
    <col min="6401" max="6401" width="2.125" style="146" customWidth="1"/>
    <col min="6402" max="6402" width="5.125" style="146" customWidth="1"/>
    <col min="6403" max="6403" width="34.75" style="146" customWidth="1"/>
    <col min="6404" max="6404" width="11.75" style="146" customWidth="1"/>
    <col min="6405" max="6405" width="2.875" style="146" customWidth="1"/>
    <col min="6406" max="6406" width="2.375" style="146" customWidth="1"/>
    <col min="6407" max="6407" width="3" style="146" customWidth="1"/>
    <col min="6408" max="6410" width="2.375" style="146" customWidth="1"/>
    <col min="6411" max="6411" width="3.5" style="146" customWidth="1"/>
    <col min="6412" max="6412" width="4.875" style="146" customWidth="1"/>
    <col min="6413" max="6413" width="2.25" style="146" customWidth="1"/>
    <col min="6414" max="6414" width="2.625" style="146" customWidth="1"/>
    <col min="6415" max="6415" width="1.875" style="146" customWidth="1"/>
    <col min="6416" max="6418" width="2.75" style="146" customWidth="1"/>
    <col min="6419" max="6422" width="2" style="146" customWidth="1"/>
    <col min="6423" max="6423" width="3" style="146" customWidth="1"/>
    <col min="6424" max="6426" width="1.875" style="146" customWidth="1"/>
    <col min="6427" max="6427" width="2.125" style="146" customWidth="1"/>
    <col min="6428" max="6428" width="1.5" style="146" customWidth="1"/>
    <col min="6429" max="6429" width="3.875" style="146" customWidth="1"/>
    <col min="6430" max="6430" width="2.75" style="146" customWidth="1"/>
    <col min="6431" max="6431" width="3.625" style="146" customWidth="1"/>
    <col min="6432" max="6432" width="2.125" style="146" customWidth="1"/>
    <col min="6433" max="6441" width="0" style="146" hidden="1" customWidth="1"/>
    <col min="6442" max="6442" width="5.625" style="146" customWidth="1"/>
    <col min="6443" max="6443" width="4.5" style="146" customWidth="1"/>
    <col min="6444" max="6446" width="5.375" style="146" customWidth="1"/>
    <col min="6447" max="6656" width="9" style="146"/>
    <col min="6657" max="6657" width="2.125" style="146" customWidth="1"/>
    <col min="6658" max="6658" width="5.125" style="146" customWidth="1"/>
    <col min="6659" max="6659" width="34.75" style="146" customWidth="1"/>
    <col min="6660" max="6660" width="11.75" style="146" customWidth="1"/>
    <col min="6661" max="6661" width="2.875" style="146" customWidth="1"/>
    <col min="6662" max="6662" width="2.375" style="146" customWidth="1"/>
    <col min="6663" max="6663" width="3" style="146" customWidth="1"/>
    <col min="6664" max="6666" width="2.375" style="146" customWidth="1"/>
    <col min="6667" max="6667" width="3.5" style="146" customWidth="1"/>
    <col min="6668" max="6668" width="4.875" style="146" customWidth="1"/>
    <col min="6669" max="6669" width="2.25" style="146" customWidth="1"/>
    <col min="6670" max="6670" width="2.625" style="146" customWidth="1"/>
    <col min="6671" max="6671" width="1.875" style="146" customWidth="1"/>
    <col min="6672" max="6674" width="2.75" style="146" customWidth="1"/>
    <col min="6675" max="6678" width="2" style="146" customWidth="1"/>
    <col min="6679" max="6679" width="3" style="146" customWidth="1"/>
    <col min="6680" max="6682" width="1.875" style="146" customWidth="1"/>
    <col min="6683" max="6683" width="2.125" style="146" customWidth="1"/>
    <col min="6684" max="6684" width="1.5" style="146" customWidth="1"/>
    <col min="6685" max="6685" width="3.875" style="146" customWidth="1"/>
    <col min="6686" max="6686" width="2.75" style="146" customWidth="1"/>
    <col min="6687" max="6687" width="3.625" style="146" customWidth="1"/>
    <col min="6688" max="6688" width="2.125" style="146" customWidth="1"/>
    <col min="6689" max="6697" width="0" style="146" hidden="1" customWidth="1"/>
    <col min="6698" max="6698" width="5.625" style="146" customWidth="1"/>
    <col min="6699" max="6699" width="4.5" style="146" customWidth="1"/>
    <col min="6700" max="6702" width="5.375" style="146" customWidth="1"/>
    <col min="6703" max="6912" width="9" style="146"/>
    <col min="6913" max="6913" width="2.125" style="146" customWidth="1"/>
    <col min="6914" max="6914" width="5.125" style="146" customWidth="1"/>
    <col min="6915" max="6915" width="34.75" style="146" customWidth="1"/>
    <col min="6916" max="6916" width="11.75" style="146" customWidth="1"/>
    <col min="6917" max="6917" width="2.875" style="146" customWidth="1"/>
    <col min="6918" max="6918" width="2.375" style="146" customWidth="1"/>
    <col min="6919" max="6919" width="3" style="146" customWidth="1"/>
    <col min="6920" max="6922" width="2.375" style="146" customWidth="1"/>
    <col min="6923" max="6923" width="3.5" style="146" customWidth="1"/>
    <col min="6924" max="6924" width="4.875" style="146" customWidth="1"/>
    <col min="6925" max="6925" width="2.25" style="146" customWidth="1"/>
    <col min="6926" max="6926" width="2.625" style="146" customWidth="1"/>
    <col min="6927" max="6927" width="1.875" style="146" customWidth="1"/>
    <col min="6928" max="6930" width="2.75" style="146" customWidth="1"/>
    <col min="6931" max="6934" width="2" style="146" customWidth="1"/>
    <col min="6935" max="6935" width="3" style="146" customWidth="1"/>
    <col min="6936" max="6938" width="1.875" style="146" customWidth="1"/>
    <col min="6939" max="6939" width="2.125" style="146" customWidth="1"/>
    <col min="6940" max="6940" width="1.5" style="146" customWidth="1"/>
    <col min="6941" max="6941" width="3.875" style="146" customWidth="1"/>
    <col min="6942" max="6942" width="2.75" style="146" customWidth="1"/>
    <col min="6943" max="6943" width="3.625" style="146" customWidth="1"/>
    <col min="6944" max="6944" width="2.125" style="146" customWidth="1"/>
    <col min="6945" max="6953" width="0" style="146" hidden="1" customWidth="1"/>
    <col min="6954" max="6954" width="5.625" style="146" customWidth="1"/>
    <col min="6955" max="6955" width="4.5" style="146" customWidth="1"/>
    <col min="6956" max="6958" width="5.375" style="146" customWidth="1"/>
    <col min="6959" max="7168" width="9" style="146"/>
    <col min="7169" max="7169" width="2.125" style="146" customWidth="1"/>
    <col min="7170" max="7170" width="5.125" style="146" customWidth="1"/>
    <col min="7171" max="7171" width="34.75" style="146" customWidth="1"/>
    <col min="7172" max="7172" width="11.75" style="146" customWidth="1"/>
    <col min="7173" max="7173" width="2.875" style="146" customWidth="1"/>
    <col min="7174" max="7174" width="2.375" style="146" customWidth="1"/>
    <col min="7175" max="7175" width="3" style="146" customWidth="1"/>
    <col min="7176" max="7178" width="2.375" style="146" customWidth="1"/>
    <col min="7179" max="7179" width="3.5" style="146" customWidth="1"/>
    <col min="7180" max="7180" width="4.875" style="146" customWidth="1"/>
    <col min="7181" max="7181" width="2.25" style="146" customWidth="1"/>
    <col min="7182" max="7182" width="2.625" style="146" customWidth="1"/>
    <col min="7183" max="7183" width="1.875" style="146" customWidth="1"/>
    <col min="7184" max="7186" width="2.75" style="146" customWidth="1"/>
    <col min="7187" max="7190" width="2" style="146" customWidth="1"/>
    <col min="7191" max="7191" width="3" style="146" customWidth="1"/>
    <col min="7192" max="7194" width="1.875" style="146" customWidth="1"/>
    <col min="7195" max="7195" width="2.125" style="146" customWidth="1"/>
    <col min="7196" max="7196" width="1.5" style="146" customWidth="1"/>
    <col min="7197" max="7197" width="3.875" style="146" customWidth="1"/>
    <col min="7198" max="7198" width="2.75" style="146" customWidth="1"/>
    <col min="7199" max="7199" width="3.625" style="146" customWidth="1"/>
    <col min="7200" max="7200" width="2.125" style="146" customWidth="1"/>
    <col min="7201" max="7209" width="0" style="146" hidden="1" customWidth="1"/>
    <col min="7210" max="7210" width="5.625" style="146" customWidth="1"/>
    <col min="7211" max="7211" width="4.5" style="146" customWidth="1"/>
    <col min="7212" max="7214" width="5.375" style="146" customWidth="1"/>
    <col min="7215" max="7424" width="9" style="146"/>
    <col min="7425" max="7425" width="2.125" style="146" customWidth="1"/>
    <col min="7426" max="7426" width="5.125" style="146" customWidth="1"/>
    <col min="7427" max="7427" width="34.75" style="146" customWidth="1"/>
    <col min="7428" max="7428" width="11.75" style="146" customWidth="1"/>
    <col min="7429" max="7429" width="2.875" style="146" customWidth="1"/>
    <col min="7430" max="7430" width="2.375" style="146" customWidth="1"/>
    <col min="7431" max="7431" width="3" style="146" customWidth="1"/>
    <col min="7432" max="7434" width="2.375" style="146" customWidth="1"/>
    <col min="7435" max="7435" width="3.5" style="146" customWidth="1"/>
    <col min="7436" max="7436" width="4.875" style="146" customWidth="1"/>
    <col min="7437" max="7437" width="2.25" style="146" customWidth="1"/>
    <col min="7438" max="7438" width="2.625" style="146" customWidth="1"/>
    <col min="7439" max="7439" width="1.875" style="146" customWidth="1"/>
    <col min="7440" max="7442" width="2.75" style="146" customWidth="1"/>
    <col min="7443" max="7446" width="2" style="146" customWidth="1"/>
    <col min="7447" max="7447" width="3" style="146" customWidth="1"/>
    <col min="7448" max="7450" width="1.875" style="146" customWidth="1"/>
    <col min="7451" max="7451" width="2.125" style="146" customWidth="1"/>
    <col min="7452" max="7452" width="1.5" style="146" customWidth="1"/>
    <col min="7453" max="7453" width="3.875" style="146" customWidth="1"/>
    <col min="7454" max="7454" width="2.75" style="146" customWidth="1"/>
    <col min="7455" max="7455" width="3.625" style="146" customWidth="1"/>
    <col min="7456" max="7456" width="2.125" style="146" customWidth="1"/>
    <col min="7457" max="7465" width="0" style="146" hidden="1" customWidth="1"/>
    <col min="7466" max="7466" width="5.625" style="146" customWidth="1"/>
    <col min="7467" max="7467" width="4.5" style="146" customWidth="1"/>
    <col min="7468" max="7470" width="5.375" style="146" customWidth="1"/>
    <col min="7471" max="7680" width="9" style="146"/>
    <col min="7681" max="7681" width="2.125" style="146" customWidth="1"/>
    <col min="7682" max="7682" width="5.125" style="146" customWidth="1"/>
    <col min="7683" max="7683" width="34.75" style="146" customWidth="1"/>
    <col min="7684" max="7684" width="11.75" style="146" customWidth="1"/>
    <col min="7685" max="7685" width="2.875" style="146" customWidth="1"/>
    <col min="7686" max="7686" width="2.375" style="146" customWidth="1"/>
    <col min="7687" max="7687" width="3" style="146" customWidth="1"/>
    <col min="7688" max="7690" width="2.375" style="146" customWidth="1"/>
    <col min="7691" max="7691" width="3.5" style="146" customWidth="1"/>
    <col min="7692" max="7692" width="4.875" style="146" customWidth="1"/>
    <col min="7693" max="7693" width="2.25" style="146" customWidth="1"/>
    <col min="7694" max="7694" width="2.625" style="146" customWidth="1"/>
    <col min="7695" max="7695" width="1.875" style="146" customWidth="1"/>
    <col min="7696" max="7698" width="2.75" style="146" customWidth="1"/>
    <col min="7699" max="7702" width="2" style="146" customWidth="1"/>
    <col min="7703" max="7703" width="3" style="146" customWidth="1"/>
    <col min="7704" max="7706" width="1.875" style="146" customWidth="1"/>
    <col min="7707" max="7707" width="2.125" style="146" customWidth="1"/>
    <col min="7708" max="7708" width="1.5" style="146" customWidth="1"/>
    <col min="7709" max="7709" width="3.875" style="146" customWidth="1"/>
    <col min="7710" max="7710" width="2.75" style="146" customWidth="1"/>
    <col min="7711" max="7711" width="3.625" style="146" customWidth="1"/>
    <col min="7712" max="7712" width="2.125" style="146" customWidth="1"/>
    <col min="7713" max="7721" width="0" style="146" hidden="1" customWidth="1"/>
    <col min="7722" max="7722" width="5.625" style="146" customWidth="1"/>
    <col min="7723" max="7723" width="4.5" style="146" customWidth="1"/>
    <col min="7724" max="7726" width="5.375" style="146" customWidth="1"/>
    <col min="7727" max="7936" width="9" style="146"/>
    <col min="7937" max="7937" width="2.125" style="146" customWidth="1"/>
    <col min="7938" max="7938" width="5.125" style="146" customWidth="1"/>
    <col min="7939" max="7939" width="34.75" style="146" customWidth="1"/>
    <col min="7940" max="7940" width="11.75" style="146" customWidth="1"/>
    <col min="7941" max="7941" width="2.875" style="146" customWidth="1"/>
    <col min="7942" max="7942" width="2.375" style="146" customWidth="1"/>
    <col min="7943" max="7943" width="3" style="146" customWidth="1"/>
    <col min="7944" max="7946" width="2.375" style="146" customWidth="1"/>
    <col min="7947" max="7947" width="3.5" style="146" customWidth="1"/>
    <col min="7948" max="7948" width="4.875" style="146" customWidth="1"/>
    <col min="7949" max="7949" width="2.25" style="146" customWidth="1"/>
    <col min="7950" max="7950" width="2.625" style="146" customWidth="1"/>
    <col min="7951" max="7951" width="1.875" style="146" customWidth="1"/>
    <col min="7952" max="7954" width="2.75" style="146" customWidth="1"/>
    <col min="7955" max="7958" width="2" style="146" customWidth="1"/>
    <col min="7959" max="7959" width="3" style="146" customWidth="1"/>
    <col min="7960" max="7962" width="1.875" style="146" customWidth="1"/>
    <col min="7963" max="7963" width="2.125" style="146" customWidth="1"/>
    <col min="7964" max="7964" width="1.5" style="146" customWidth="1"/>
    <col min="7965" max="7965" width="3.875" style="146" customWidth="1"/>
    <col min="7966" max="7966" width="2.75" style="146" customWidth="1"/>
    <col min="7967" max="7967" width="3.625" style="146" customWidth="1"/>
    <col min="7968" max="7968" width="2.125" style="146" customWidth="1"/>
    <col min="7969" max="7977" width="0" style="146" hidden="1" customWidth="1"/>
    <col min="7978" max="7978" width="5.625" style="146" customWidth="1"/>
    <col min="7979" max="7979" width="4.5" style="146" customWidth="1"/>
    <col min="7980" max="7982" width="5.375" style="146" customWidth="1"/>
    <col min="7983" max="8192" width="9" style="146"/>
    <col min="8193" max="8193" width="2.125" style="146" customWidth="1"/>
    <col min="8194" max="8194" width="5.125" style="146" customWidth="1"/>
    <col min="8195" max="8195" width="34.75" style="146" customWidth="1"/>
    <col min="8196" max="8196" width="11.75" style="146" customWidth="1"/>
    <col min="8197" max="8197" width="2.875" style="146" customWidth="1"/>
    <col min="8198" max="8198" width="2.375" style="146" customWidth="1"/>
    <col min="8199" max="8199" width="3" style="146" customWidth="1"/>
    <col min="8200" max="8202" width="2.375" style="146" customWidth="1"/>
    <col min="8203" max="8203" width="3.5" style="146" customWidth="1"/>
    <col min="8204" max="8204" width="4.875" style="146" customWidth="1"/>
    <col min="8205" max="8205" width="2.25" style="146" customWidth="1"/>
    <col min="8206" max="8206" width="2.625" style="146" customWidth="1"/>
    <col min="8207" max="8207" width="1.875" style="146" customWidth="1"/>
    <col min="8208" max="8210" width="2.75" style="146" customWidth="1"/>
    <col min="8211" max="8214" width="2" style="146" customWidth="1"/>
    <col min="8215" max="8215" width="3" style="146" customWidth="1"/>
    <col min="8216" max="8218" width="1.875" style="146" customWidth="1"/>
    <col min="8219" max="8219" width="2.125" style="146" customWidth="1"/>
    <col min="8220" max="8220" width="1.5" style="146" customWidth="1"/>
    <col min="8221" max="8221" width="3.875" style="146" customWidth="1"/>
    <col min="8222" max="8222" width="2.75" style="146" customWidth="1"/>
    <col min="8223" max="8223" width="3.625" style="146" customWidth="1"/>
    <col min="8224" max="8224" width="2.125" style="146" customWidth="1"/>
    <col min="8225" max="8233" width="0" style="146" hidden="1" customWidth="1"/>
    <col min="8234" max="8234" width="5.625" style="146" customWidth="1"/>
    <col min="8235" max="8235" width="4.5" style="146" customWidth="1"/>
    <col min="8236" max="8238" width="5.375" style="146" customWidth="1"/>
    <col min="8239" max="8448" width="9" style="146"/>
    <col min="8449" max="8449" width="2.125" style="146" customWidth="1"/>
    <col min="8450" max="8450" width="5.125" style="146" customWidth="1"/>
    <col min="8451" max="8451" width="34.75" style="146" customWidth="1"/>
    <col min="8452" max="8452" width="11.75" style="146" customWidth="1"/>
    <col min="8453" max="8453" width="2.875" style="146" customWidth="1"/>
    <col min="8454" max="8454" width="2.375" style="146" customWidth="1"/>
    <col min="8455" max="8455" width="3" style="146" customWidth="1"/>
    <col min="8456" max="8458" width="2.375" style="146" customWidth="1"/>
    <col min="8459" max="8459" width="3.5" style="146" customWidth="1"/>
    <col min="8460" max="8460" width="4.875" style="146" customWidth="1"/>
    <col min="8461" max="8461" width="2.25" style="146" customWidth="1"/>
    <col min="8462" max="8462" width="2.625" style="146" customWidth="1"/>
    <col min="8463" max="8463" width="1.875" style="146" customWidth="1"/>
    <col min="8464" max="8466" width="2.75" style="146" customWidth="1"/>
    <col min="8467" max="8470" width="2" style="146" customWidth="1"/>
    <col min="8471" max="8471" width="3" style="146" customWidth="1"/>
    <col min="8472" max="8474" width="1.875" style="146" customWidth="1"/>
    <col min="8475" max="8475" width="2.125" style="146" customWidth="1"/>
    <col min="8476" max="8476" width="1.5" style="146" customWidth="1"/>
    <col min="8477" max="8477" width="3.875" style="146" customWidth="1"/>
    <col min="8478" max="8478" width="2.75" style="146" customWidth="1"/>
    <col min="8479" max="8479" width="3.625" style="146" customWidth="1"/>
    <col min="8480" max="8480" width="2.125" style="146" customWidth="1"/>
    <col min="8481" max="8489" width="0" style="146" hidden="1" customWidth="1"/>
    <col min="8490" max="8490" width="5.625" style="146" customWidth="1"/>
    <col min="8491" max="8491" width="4.5" style="146" customWidth="1"/>
    <col min="8492" max="8494" width="5.375" style="146" customWidth="1"/>
    <col min="8495" max="8704" width="9" style="146"/>
    <col min="8705" max="8705" width="2.125" style="146" customWidth="1"/>
    <col min="8706" max="8706" width="5.125" style="146" customWidth="1"/>
    <col min="8707" max="8707" width="34.75" style="146" customWidth="1"/>
    <col min="8708" max="8708" width="11.75" style="146" customWidth="1"/>
    <col min="8709" max="8709" width="2.875" style="146" customWidth="1"/>
    <col min="8710" max="8710" width="2.375" style="146" customWidth="1"/>
    <col min="8711" max="8711" width="3" style="146" customWidth="1"/>
    <col min="8712" max="8714" width="2.375" style="146" customWidth="1"/>
    <col min="8715" max="8715" width="3.5" style="146" customWidth="1"/>
    <col min="8716" max="8716" width="4.875" style="146" customWidth="1"/>
    <col min="8717" max="8717" width="2.25" style="146" customWidth="1"/>
    <col min="8718" max="8718" width="2.625" style="146" customWidth="1"/>
    <col min="8719" max="8719" width="1.875" style="146" customWidth="1"/>
    <col min="8720" max="8722" width="2.75" style="146" customWidth="1"/>
    <col min="8723" max="8726" width="2" style="146" customWidth="1"/>
    <col min="8727" max="8727" width="3" style="146" customWidth="1"/>
    <col min="8728" max="8730" width="1.875" style="146" customWidth="1"/>
    <col min="8731" max="8731" width="2.125" style="146" customWidth="1"/>
    <col min="8732" max="8732" width="1.5" style="146" customWidth="1"/>
    <col min="8733" max="8733" width="3.875" style="146" customWidth="1"/>
    <col min="8734" max="8734" width="2.75" style="146" customWidth="1"/>
    <col min="8735" max="8735" width="3.625" style="146" customWidth="1"/>
    <col min="8736" max="8736" width="2.125" style="146" customWidth="1"/>
    <col min="8737" max="8745" width="0" style="146" hidden="1" customWidth="1"/>
    <col min="8746" max="8746" width="5.625" style="146" customWidth="1"/>
    <col min="8747" max="8747" width="4.5" style="146" customWidth="1"/>
    <col min="8748" max="8750" width="5.375" style="146" customWidth="1"/>
    <col min="8751" max="8960" width="9" style="146"/>
    <col min="8961" max="8961" width="2.125" style="146" customWidth="1"/>
    <col min="8962" max="8962" width="5.125" style="146" customWidth="1"/>
    <col min="8963" max="8963" width="34.75" style="146" customWidth="1"/>
    <col min="8964" max="8964" width="11.75" style="146" customWidth="1"/>
    <col min="8965" max="8965" width="2.875" style="146" customWidth="1"/>
    <col min="8966" max="8966" width="2.375" style="146" customWidth="1"/>
    <col min="8967" max="8967" width="3" style="146" customWidth="1"/>
    <col min="8968" max="8970" width="2.375" style="146" customWidth="1"/>
    <col min="8971" max="8971" width="3.5" style="146" customWidth="1"/>
    <col min="8972" max="8972" width="4.875" style="146" customWidth="1"/>
    <col min="8973" max="8973" width="2.25" style="146" customWidth="1"/>
    <col min="8974" max="8974" width="2.625" style="146" customWidth="1"/>
    <col min="8975" max="8975" width="1.875" style="146" customWidth="1"/>
    <col min="8976" max="8978" width="2.75" style="146" customWidth="1"/>
    <col min="8979" max="8982" width="2" style="146" customWidth="1"/>
    <col min="8983" max="8983" width="3" style="146" customWidth="1"/>
    <col min="8984" max="8986" width="1.875" style="146" customWidth="1"/>
    <col min="8987" max="8987" width="2.125" style="146" customWidth="1"/>
    <col min="8988" max="8988" width="1.5" style="146" customWidth="1"/>
    <col min="8989" max="8989" width="3.875" style="146" customWidth="1"/>
    <col min="8990" max="8990" width="2.75" style="146" customWidth="1"/>
    <col min="8991" max="8991" width="3.625" style="146" customWidth="1"/>
    <col min="8992" max="8992" width="2.125" style="146" customWidth="1"/>
    <col min="8993" max="9001" width="0" style="146" hidden="1" customWidth="1"/>
    <col min="9002" max="9002" width="5.625" style="146" customWidth="1"/>
    <col min="9003" max="9003" width="4.5" style="146" customWidth="1"/>
    <col min="9004" max="9006" width="5.375" style="146" customWidth="1"/>
    <col min="9007" max="9216" width="9" style="146"/>
    <col min="9217" max="9217" width="2.125" style="146" customWidth="1"/>
    <col min="9218" max="9218" width="5.125" style="146" customWidth="1"/>
    <col min="9219" max="9219" width="34.75" style="146" customWidth="1"/>
    <col min="9220" max="9220" width="11.75" style="146" customWidth="1"/>
    <col min="9221" max="9221" width="2.875" style="146" customWidth="1"/>
    <col min="9222" max="9222" width="2.375" style="146" customWidth="1"/>
    <col min="9223" max="9223" width="3" style="146" customWidth="1"/>
    <col min="9224" max="9226" width="2.375" style="146" customWidth="1"/>
    <col min="9227" max="9227" width="3.5" style="146" customWidth="1"/>
    <col min="9228" max="9228" width="4.875" style="146" customWidth="1"/>
    <col min="9229" max="9229" width="2.25" style="146" customWidth="1"/>
    <col min="9230" max="9230" width="2.625" style="146" customWidth="1"/>
    <col min="9231" max="9231" width="1.875" style="146" customWidth="1"/>
    <col min="9232" max="9234" width="2.75" style="146" customWidth="1"/>
    <col min="9235" max="9238" width="2" style="146" customWidth="1"/>
    <col min="9239" max="9239" width="3" style="146" customWidth="1"/>
    <col min="9240" max="9242" width="1.875" style="146" customWidth="1"/>
    <col min="9243" max="9243" width="2.125" style="146" customWidth="1"/>
    <col min="9244" max="9244" width="1.5" style="146" customWidth="1"/>
    <col min="9245" max="9245" width="3.875" style="146" customWidth="1"/>
    <col min="9246" max="9246" width="2.75" style="146" customWidth="1"/>
    <col min="9247" max="9247" width="3.625" style="146" customWidth="1"/>
    <col min="9248" max="9248" width="2.125" style="146" customWidth="1"/>
    <col min="9249" max="9257" width="0" style="146" hidden="1" customWidth="1"/>
    <col min="9258" max="9258" width="5.625" style="146" customWidth="1"/>
    <col min="9259" max="9259" width="4.5" style="146" customWidth="1"/>
    <col min="9260" max="9262" width="5.375" style="146" customWidth="1"/>
    <col min="9263" max="9472" width="9" style="146"/>
    <col min="9473" max="9473" width="2.125" style="146" customWidth="1"/>
    <col min="9474" max="9474" width="5.125" style="146" customWidth="1"/>
    <col min="9475" max="9475" width="34.75" style="146" customWidth="1"/>
    <col min="9476" max="9476" width="11.75" style="146" customWidth="1"/>
    <col min="9477" max="9477" width="2.875" style="146" customWidth="1"/>
    <col min="9478" max="9478" width="2.375" style="146" customWidth="1"/>
    <col min="9479" max="9479" width="3" style="146" customWidth="1"/>
    <col min="9480" max="9482" width="2.375" style="146" customWidth="1"/>
    <col min="9483" max="9483" width="3.5" style="146" customWidth="1"/>
    <col min="9484" max="9484" width="4.875" style="146" customWidth="1"/>
    <col min="9485" max="9485" width="2.25" style="146" customWidth="1"/>
    <col min="9486" max="9486" width="2.625" style="146" customWidth="1"/>
    <col min="9487" max="9487" width="1.875" style="146" customWidth="1"/>
    <col min="9488" max="9490" width="2.75" style="146" customWidth="1"/>
    <col min="9491" max="9494" width="2" style="146" customWidth="1"/>
    <col min="9495" max="9495" width="3" style="146" customWidth="1"/>
    <col min="9496" max="9498" width="1.875" style="146" customWidth="1"/>
    <col min="9499" max="9499" width="2.125" style="146" customWidth="1"/>
    <col min="9500" max="9500" width="1.5" style="146" customWidth="1"/>
    <col min="9501" max="9501" width="3.875" style="146" customWidth="1"/>
    <col min="9502" max="9502" width="2.75" style="146" customWidth="1"/>
    <col min="9503" max="9503" width="3.625" style="146" customWidth="1"/>
    <col min="9504" max="9504" width="2.125" style="146" customWidth="1"/>
    <col min="9505" max="9513" width="0" style="146" hidden="1" customWidth="1"/>
    <col min="9514" max="9514" width="5.625" style="146" customWidth="1"/>
    <col min="9515" max="9515" width="4.5" style="146" customWidth="1"/>
    <col min="9516" max="9518" width="5.375" style="146" customWidth="1"/>
    <col min="9519" max="9728" width="9" style="146"/>
    <col min="9729" max="9729" width="2.125" style="146" customWidth="1"/>
    <col min="9730" max="9730" width="5.125" style="146" customWidth="1"/>
    <col min="9731" max="9731" width="34.75" style="146" customWidth="1"/>
    <col min="9732" max="9732" width="11.75" style="146" customWidth="1"/>
    <col min="9733" max="9733" width="2.875" style="146" customWidth="1"/>
    <col min="9734" max="9734" width="2.375" style="146" customWidth="1"/>
    <col min="9735" max="9735" width="3" style="146" customWidth="1"/>
    <col min="9736" max="9738" width="2.375" style="146" customWidth="1"/>
    <col min="9739" max="9739" width="3.5" style="146" customWidth="1"/>
    <col min="9740" max="9740" width="4.875" style="146" customWidth="1"/>
    <col min="9741" max="9741" width="2.25" style="146" customWidth="1"/>
    <col min="9742" max="9742" width="2.625" style="146" customWidth="1"/>
    <col min="9743" max="9743" width="1.875" style="146" customWidth="1"/>
    <col min="9744" max="9746" width="2.75" style="146" customWidth="1"/>
    <col min="9747" max="9750" width="2" style="146" customWidth="1"/>
    <col min="9751" max="9751" width="3" style="146" customWidth="1"/>
    <col min="9752" max="9754" width="1.875" style="146" customWidth="1"/>
    <col min="9755" max="9755" width="2.125" style="146" customWidth="1"/>
    <col min="9756" max="9756" width="1.5" style="146" customWidth="1"/>
    <col min="9757" max="9757" width="3.875" style="146" customWidth="1"/>
    <col min="9758" max="9758" width="2.75" style="146" customWidth="1"/>
    <col min="9759" max="9759" width="3.625" style="146" customWidth="1"/>
    <col min="9760" max="9760" width="2.125" style="146" customWidth="1"/>
    <col min="9761" max="9769" width="0" style="146" hidden="1" customWidth="1"/>
    <col min="9770" max="9770" width="5.625" style="146" customWidth="1"/>
    <col min="9771" max="9771" width="4.5" style="146" customWidth="1"/>
    <col min="9772" max="9774" width="5.375" style="146" customWidth="1"/>
    <col min="9775" max="9984" width="9" style="146"/>
    <col min="9985" max="9985" width="2.125" style="146" customWidth="1"/>
    <col min="9986" max="9986" width="5.125" style="146" customWidth="1"/>
    <col min="9987" max="9987" width="34.75" style="146" customWidth="1"/>
    <col min="9988" max="9988" width="11.75" style="146" customWidth="1"/>
    <col min="9989" max="9989" width="2.875" style="146" customWidth="1"/>
    <col min="9990" max="9990" width="2.375" style="146" customWidth="1"/>
    <col min="9991" max="9991" width="3" style="146" customWidth="1"/>
    <col min="9992" max="9994" width="2.375" style="146" customWidth="1"/>
    <col min="9995" max="9995" width="3.5" style="146" customWidth="1"/>
    <col min="9996" max="9996" width="4.875" style="146" customWidth="1"/>
    <col min="9997" max="9997" width="2.25" style="146" customWidth="1"/>
    <col min="9998" max="9998" width="2.625" style="146" customWidth="1"/>
    <col min="9999" max="9999" width="1.875" style="146" customWidth="1"/>
    <col min="10000" max="10002" width="2.75" style="146" customWidth="1"/>
    <col min="10003" max="10006" width="2" style="146" customWidth="1"/>
    <col min="10007" max="10007" width="3" style="146" customWidth="1"/>
    <col min="10008" max="10010" width="1.875" style="146" customWidth="1"/>
    <col min="10011" max="10011" width="2.125" style="146" customWidth="1"/>
    <col min="10012" max="10012" width="1.5" style="146" customWidth="1"/>
    <col min="10013" max="10013" width="3.875" style="146" customWidth="1"/>
    <col min="10014" max="10014" width="2.75" style="146" customWidth="1"/>
    <col min="10015" max="10015" width="3.625" style="146" customWidth="1"/>
    <col min="10016" max="10016" width="2.125" style="146" customWidth="1"/>
    <col min="10017" max="10025" width="0" style="146" hidden="1" customWidth="1"/>
    <col min="10026" max="10026" width="5.625" style="146" customWidth="1"/>
    <col min="10027" max="10027" width="4.5" style="146" customWidth="1"/>
    <col min="10028" max="10030" width="5.375" style="146" customWidth="1"/>
    <col min="10031" max="10240" width="9" style="146"/>
    <col min="10241" max="10241" width="2.125" style="146" customWidth="1"/>
    <col min="10242" max="10242" width="5.125" style="146" customWidth="1"/>
    <col min="10243" max="10243" width="34.75" style="146" customWidth="1"/>
    <col min="10244" max="10244" width="11.75" style="146" customWidth="1"/>
    <col min="10245" max="10245" width="2.875" style="146" customWidth="1"/>
    <col min="10246" max="10246" width="2.375" style="146" customWidth="1"/>
    <col min="10247" max="10247" width="3" style="146" customWidth="1"/>
    <col min="10248" max="10250" width="2.375" style="146" customWidth="1"/>
    <col min="10251" max="10251" width="3.5" style="146" customWidth="1"/>
    <col min="10252" max="10252" width="4.875" style="146" customWidth="1"/>
    <col min="10253" max="10253" width="2.25" style="146" customWidth="1"/>
    <col min="10254" max="10254" width="2.625" style="146" customWidth="1"/>
    <col min="10255" max="10255" width="1.875" style="146" customWidth="1"/>
    <col min="10256" max="10258" width="2.75" style="146" customWidth="1"/>
    <col min="10259" max="10262" width="2" style="146" customWidth="1"/>
    <col min="10263" max="10263" width="3" style="146" customWidth="1"/>
    <col min="10264" max="10266" width="1.875" style="146" customWidth="1"/>
    <col min="10267" max="10267" width="2.125" style="146" customWidth="1"/>
    <col min="10268" max="10268" width="1.5" style="146" customWidth="1"/>
    <col min="10269" max="10269" width="3.875" style="146" customWidth="1"/>
    <col min="10270" max="10270" width="2.75" style="146" customWidth="1"/>
    <col min="10271" max="10271" width="3.625" style="146" customWidth="1"/>
    <col min="10272" max="10272" width="2.125" style="146" customWidth="1"/>
    <col min="10273" max="10281" width="0" style="146" hidden="1" customWidth="1"/>
    <col min="10282" max="10282" width="5.625" style="146" customWidth="1"/>
    <col min="10283" max="10283" width="4.5" style="146" customWidth="1"/>
    <col min="10284" max="10286" width="5.375" style="146" customWidth="1"/>
    <col min="10287" max="10496" width="9" style="146"/>
    <col min="10497" max="10497" width="2.125" style="146" customWidth="1"/>
    <col min="10498" max="10498" width="5.125" style="146" customWidth="1"/>
    <col min="10499" max="10499" width="34.75" style="146" customWidth="1"/>
    <col min="10500" max="10500" width="11.75" style="146" customWidth="1"/>
    <col min="10501" max="10501" width="2.875" style="146" customWidth="1"/>
    <col min="10502" max="10502" width="2.375" style="146" customWidth="1"/>
    <col min="10503" max="10503" width="3" style="146" customWidth="1"/>
    <col min="10504" max="10506" width="2.375" style="146" customWidth="1"/>
    <col min="10507" max="10507" width="3.5" style="146" customWidth="1"/>
    <col min="10508" max="10508" width="4.875" style="146" customWidth="1"/>
    <col min="10509" max="10509" width="2.25" style="146" customWidth="1"/>
    <col min="10510" max="10510" width="2.625" style="146" customWidth="1"/>
    <col min="10511" max="10511" width="1.875" style="146" customWidth="1"/>
    <col min="10512" max="10514" width="2.75" style="146" customWidth="1"/>
    <col min="10515" max="10518" width="2" style="146" customWidth="1"/>
    <col min="10519" max="10519" width="3" style="146" customWidth="1"/>
    <col min="10520" max="10522" width="1.875" style="146" customWidth="1"/>
    <col min="10523" max="10523" width="2.125" style="146" customWidth="1"/>
    <col min="10524" max="10524" width="1.5" style="146" customWidth="1"/>
    <col min="10525" max="10525" width="3.875" style="146" customWidth="1"/>
    <col min="10526" max="10526" width="2.75" style="146" customWidth="1"/>
    <col min="10527" max="10527" width="3.625" style="146" customWidth="1"/>
    <col min="10528" max="10528" width="2.125" style="146" customWidth="1"/>
    <col min="10529" max="10537" width="0" style="146" hidden="1" customWidth="1"/>
    <col min="10538" max="10538" width="5.625" style="146" customWidth="1"/>
    <col min="10539" max="10539" width="4.5" style="146" customWidth="1"/>
    <col min="10540" max="10542" width="5.375" style="146" customWidth="1"/>
    <col min="10543" max="10752" width="9" style="146"/>
    <col min="10753" max="10753" width="2.125" style="146" customWidth="1"/>
    <col min="10754" max="10754" width="5.125" style="146" customWidth="1"/>
    <col min="10755" max="10755" width="34.75" style="146" customWidth="1"/>
    <col min="10756" max="10756" width="11.75" style="146" customWidth="1"/>
    <col min="10757" max="10757" width="2.875" style="146" customWidth="1"/>
    <col min="10758" max="10758" width="2.375" style="146" customWidth="1"/>
    <col min="10759" max="10759" width="3" style="146" customWidth="1"/>
    <col min="10760" max="10762" width="2.375" style="146" customWidth="1"/>
    <col min="10763" max="10763" width="3.5" style="146" customWidth="1"/>
    <col min="10764" max="10764" width="4.875" style="146" customWidth="1"/>
    <col min="10765" max="10765" width="2.25" style="146" customWidth="1"/>
    <col min="10766" max="10766" width="2.625" style="146" customWidth="1"/>
    <col min="10767" max="10767" width="1.875" style="146" customWidth="1"/>
    <col min="10768" max="10770" width="2.75" style="146" customWidth="1"/>
    <col min="10771" max="10774" width="2" style="146" customWidth="1"/>
    <col min="10775" max="10775" width="3" style="146" customWidth="1"/>
    <col min="10776" max="10778" width="1.875" style="146" customWidth="1"/>
    <col min="10779" max="10779" width="2.125" style="146" customWidth="1"/>
    <col min="10780" max="10780" width="1.5" style="146" customWidth="1"/>
    <col min="10781" max="10781" width="3.875" style="146" customWidth="1"/>
    <col min="10782" max="10782" width="2.75" style="146" customWidth="1"/>
    <col min="10783" max="10783" width="3.625" style="146" customWidth="1"/>
    <col min="10784" max="10784" width="2.125" style="146" customWidth="1"/>
    <col min="10785" max="10793" width="0" style="146" hidden="1" customWidth="1"/>
    <col min="10794" max="10794" width="5.625" style="146" customWidth="1"/>
    <col min="10795" max="10795" width="4.5" style="146" customWidth="1"/>
    <col min="10796" max="10798" width="5.375" style="146" customWidth="1"/>
    <col min="10799" max="11008" width="9" style="146"/>
    <col min="11009" max="11009" width="2.125" style="146" customWidth="1"/>
    <col min="11010" max="11010" width="5.125" style="146" customWidth="1"/>
    <col min="11011" max="11011" width="34.75" style="146" customWidth="1"/>
    <col min="11012" max="11012" width="11.75" style="146" customWidth="1"/>
    <col min="11013" max="11013" width="2.875" style="146" customWidth="1"/>
    <col min="11014" max="11014" width="2.375" style="146" customWidth="1"/>
    <col min="11015" max="11015" width="3" style="146" customWidth="1"/>
    <col min="11016" max="11018" width="2.375" style="146" customWidth="1"/>
    <col min="11019" max="11019" width="3.5" style="146" customWidth="1"/>
    <col min="11020" max="11020" width="4.875" style="146" customWidth="1"/>
    <col min="11021" max="11021" width="2.25" style="146" customWidth="1"/>
    <col min="11022" max="11022" width="2.625" style="146" customWidth="1"/>
    <col min="11023" max="11023" width="1.875" style="146" customWidth="1"/>
    <col min="11024" max="11026" width="2.75" style="146" customWidth="1"/>
    <col min="11027" max="11030" width="2" style="146" customWidth="1"/>
    <col min="11031" max="11031" width="3" style="146" customWidth="1"/>
    <col min="11032" max="11034" width="1.875" style="146" customWidth="1"/>
    <col min="11035" max="11035" width="2.125" style="146" customWidth="1"/>
    <col min="11036" max="11036" width="1.5" style="146" customWidth="1"/>
    <col min="11037" max="11037" width="3.875" style="146" customWidth="1"/>
    <col min="11038" max="11038" width="2.75" style="146" customWidth="1"/>
    <col min="11039" max="11039" width="3.625" style="146" customWidth="1"/>
    <col min="11040" max="11040" width="2.125" style="146" customWidth="1"/>
    <col min="11041" max="11049" width="0" style="146" hidden="1" customWidth="1"/>
    <col min="11050" max="11050" width="5.625" style="146" customWidth="1"/>
    <col min="11051" max="11051" width="4.5" style="146" customWidth="1"/>
    <col min="11052" max="11054" width="5.375" style="146" customWidth="1"/>
    <col min="11055" max="11264" width="9" style="146"/>
    <col min="11265" max="11265" width="2.125" style="146" customWidth="1"/>
    <col min="11266" max="11266" width="5.125" style="146" customWidth="1"/>
    <col min="11267" max="11267" width="34.75" style="146" customWidth="1"/>
    <col min="11268" max="11268" width="11.75" style="146" customWidth="1"/>
    <col min="11269" max="11269" width="2.875" style="146" customWidth="1"/>
    <col min="11270" max="11270" width="2.375" style="146" customWidth="1"/>
    <col min="11271" max="11271" width="3" style="146" customWidth="1"/>
    <col min="11272" max="11274" width="2.375" style="146" customWidth="1"/>
    <col min="11275" max="11275" width="3.5" style="146" customWidth="1"/>
    <col min="11276" max="11276" width="4.875" style="146" customWidth="1"/>
    <col min="11277" max="11277" width="2.25" style="146" customWidth="1"/>
    <col min="11278" max="11278" width="2.625" style="146" customWidth="1"/>
    <col min="11279" max="11279" width="1.875" style="146" customWidth="1"/>
    <col min="11280" max="11282" width="2.75" style="146" customWidth="1"/>
    <col min="11283" max="11286" width="2" style="146" customWidth="1"/>
    <col min="11287" max="11287" width="3" style="146" customWidth="1"/>
    <col min="11288" max="11290" width="1.875" style="146" customWidth="1"/>
    <col min="11291" max="11291" width="2.125" style="146" customWidth="1"/>
    <col min="11292" max="11292" width="1.5" style="146" customWidth="1"/>
    <col min="11293" max="11293" width="3.875" style="146" customWidth="1"/>
    <col min="11294" max="11294" width="2.75" style="146" customWidth="1"/>
    <col min="11295" max="11295" width="3.625" style="146" customWidth="1"/>
    <col min="11296" max="11296" width="2.125" style="146" customWidth="1"/>
    <col min="11297" max="11305" width="0" style="146" hidden="1" customWidth="1"/>
    <col min="11306" max="11306" width="5.625" style="146" customWidth="1"/>
    <col min="11307" max="11307" width="4.5" style="146" customWidth="1"/>
    <col min="11308" max="11310" width="5.375" style="146" customWidth="1"/>
    <col min="11311" max="11520" width="9" style="146"/>
    <col min="11521" max="11521" width="2.125" style="146" customWidth="1"/>
    <col min="11522" max="11522" width="5.125" style="146" customWidth="1"/>
    <col min="11523" max="11523" width="34.75" style="146" customWidth="1"/>
    <col min="11524" max="11524" width="11.75" style="146" customWidth="1"/>
    <col min="11525" max="11525" width="2.875" style="146" customWidth="1"/>
    <col min="11526" max="11526" width="2.375" style="146" customWidth="1"/>
    <col min="11527" max="11527" width="3" style="146" customWidth="1"/>
    <col min="11528" max="11530" width="2.375" style="146" customWidth="1"/>
    <col min="11531" max="11531" width="3.5" style="146" customWidth="1"/>
    <col min="11532" max="11532" width="4.875" style="146" customWidth="1"/>
    <col min="11533" max="11533" width="2.25" style="146" customWidth="1"/>
    <col min="11534" max="11534" width="2.625" style="146" customWidth="1"/>
    <col min="11535" max="11535" width="1.875" style="146" customWidth="1"/>
    <col min="11536" max="11538" width="2.75" style="146" customWidth="1"/>
    <col min="11539" max="11542" width="2" style="146" customWidth="1"/>
    <col min="11543" max="11543" width="3" style="146" customWidth="1"/>
    <col min="11544" max="11546" width="1.875" style="146" customWidth="1"/>
    <col min="11547" max="11547" width="2.125" style="146" customWidth="1"/>
    <col min="11548" max="11548" width="1.5" style="146" customWidth="1"/>
    <col min="11549" max="11549" width="3.875" style="146" customWidth="1"/>
    <col min="11550" max="11550" width="2.75" style="146" customWidth="1"/>
    <col min="11551" max="11551" width="3.625" style="146" customWidth="1"/>
    <col min="11552" max="11552" width="2.125" style="146" customWidth="1"/>
    <col min="11553" max="11561" width="0" style="146" hidden="1" customWidth="1"/>
    <col min="11562" max="11562" width="5.625" style="146" customWidth="1"/>
    <col min="11563" max="11563" width="4.5" style="146" customWidth="1"/>
    <col min="11564" max="11566" width="5.375" style="146" customWidth="1"/>
    <col min="11567" max="11776" width="9" style="146"/>
    <col min="11777" max="11777" width="2.125" style="146" customWidth="1"/>
    <col min="11778" max="11778" width="5.125" style="146" customWidth="1"/>
    <col min="11779" max="11779" width="34.75" style="146" customWidth="1"/>
    <col min="11780" max="11780" width="11.75" style="146" customWidth="1"/>
    <col min="11781" max="11781" width="2.875" style="146" customWidth="1"/>
    <col min="11782" max="11782" width="2.375" style="146" customWidth="1"/>
    <col min="11783" max="11783" width="3" style="146" customWidth="1"/>
    <col min="11784" max="11786" width="2.375" style="146" customWidth="1"/>
    <col min="11787" max="11787" width="3.5" style="146" customWidth="1"/>
    <col min="11788" max="11788" width="4.875" style="146" customWidth="1"/>
    <col min="11789" max="11789" width="2.25" style="146" customWidth="1"/>
    <col min="11790" max="11790" width="2.625" style="146" customWidth="1"/>
    <col min="11791" max="11791" width="1.875" style="146" customWidth="1"/>
    <col min="11792" max="11794" width="2.75" style="146" customWidth="1"/>
    <col min="11795" max="11798" width="2" style="146" customWidth="1"/>
    <col min="11799" max="11799" width="3" style="146" customWidth="1"/>
    <col min="11800" max="11802" width="1.875" style="146" customWidth="1"/>
    <col min="11803" max="11803" width="2.125" style="146" customWidth="1"/>
    <col min="11804" max="11804" width="1.5" style="146" customWidth="1"/>
    <col min="11805" max="11805" width="3.875" style="146" customWidth="1"/>
    <col min="11806" max="11806" width="2.75" style="146" customWidth="1"/>
    <col min="11807" max="11807" width="3.625" style="146" customWidth="1"/>
    <col min="11808" max="11808" width="2.125" style="146" customWidth="1"/>
    <col min="11809" max="11817" width="0" style="146" hidden="1" customWidth="1"/>
    <col min="11818" max="11818" width="5.625" style="146" customWidth="1"/>
    <col min="11819" max="11819" width="4.5" style="146" customWidth="1"/>
    <col min="11820" max="11822" width="5.375" style="146" customWidth="1"/>
    <col min="11823" max="12032" width="9" style="146"/>
    <col min="12033" max="12033" width="2.125" style="146" customWidth="1"/>
    <col min="12034" max="12034" width="5.125" style="146" customWidth="1"/>
    <col min="12035" max="12035" width="34.75" style="146" customWidth="1"/>
    <col min="12036" max="12036" width="11.75" style="146" customWidth="1"/>
    <col min="12037" max="12037" width="2.875" style="146" customWidth="1"/>
    <col min="12038" max="12038" width="2.375" style="146" customWidth="1"/>
    <col min="12039" max="12039" width="3" style="146" customWidth="1"/>
    <col min="12040" max="12042" width="2.375" style="146" customWidth="1"/>
    <col min="12043" max="12043" width="3.5" style="146" customWidth="1"/>
    <col min="12044" max="12044" width="4.875" style="146" customWidth="1"/>
    <col min="12045" max="12045" width="2.25" style="146" customWidth="1"/>
    <col min="12046" max="12046" width="2.625" style="146" customWidth="1"/>
    <col min="12047" max="12047" width="1.875" style="146" customWidth="1"/>
    <col min="12048" max="12050" width="2.75" style="146" customWidth="1"/>
    <col min="12051" max="12054" width="2" style="146" customWidth="1"/>
    <col min="12055" max="12055" width="3" style="146" customWidth="1"/>
    <col min="12056" max="12058" width="1.875" style="146" customWidth="1"/>
    <col min="12059" max="12059" width="2.125" style="146" customWidth="1"/>
    <col min="12060" max="12060" width="1.5" style="146" customWidth="1"/>
    <col min="12061" max="12061" width="3.875" style="146" customWidth="1"/>
    <col min="12062" max="12062" width="2.75" style="146" customWidth="1"/>
    <col min="12063" max="12063" width="3.625" style="146" customWidth="1"/>
    <col min="12064" max="12064" width="2.125" style="146" customWidth="1"/>
    <col min="12065" max="12073" width="0" style="146" hidden="1" customWidth="1"/>
    <col min="12074" max="12074" width="5.625" style="146" customWidth="1"/>
    <col min="12075" max="12075" width="4.5" style="146" customWidth="1"/>
    <col min="12076" max="12078" width="5.375" style="146" customWidth="1"/>
    <col min="12079" max="12288" width="9" style="146"/>
    <col min="12289" max="12289" width="2.125" style="146" customWidth="1"/>
    <col min="12290" max="12290" width="5.125" style="146" customWidth="1"/>
    <col min="12291" max="12291" width="34.75" style="146" customWidth="1"/>
    <col min="12292" max="12292" width="11.75" style="146" customWidth="1"/>
    <col min="12293" max="12293" width="2.875" style="146" customWidth="1"/>
    <col min="12294" max="12294" width="2.375" style="146" customWidth="1"/>
    <col min="12295" max="12295" width="3" style="146" customWidth="1"/>
    <col min="12296" max="12298" width="2.375" style="146" customWidth="1"/>
    <col min="12299" max="12299" width="3.5" style="146" customWidth="1"/>
    <col min="12300" max="12300" width="4.875" style="146" customWidth="1"/>
    <col min="12301" max="12301" width="2.25" style="146" customWidth="1"/>
    <col min="12302" max="12302" width="2.625" style="146" customWidth="1"/>
    <col min="12303" max="12303" width="1.875" style="146" customWidth="1"/>
    <col min="12304" max="12306" width="2.75" style="146" customWidth="1"/>
    <col min="12307" max="12310" width="2" style="146" customWidth="1"/>
    <col min="12311" max="12311" width="3" style="146" customWidth="1"/>
    <col min="12312" max="12314" width="1.875" style="146" customWidth="1"/>
    <col min="12315" max="12315" width="2.125" style="146" customWidth="1"/>
    <col min="12316" max="12316" width="1.5" style="146" customWidth="1"/>
    <col min="12317" max="12317" width="3.875" style="146" customWidth="1"/>
    <col min="12318" max="12318" width="2.75" style="146" customWidth="1"/>
    <col min="12319" max="12319" width="3.625" style="146" customWidth="1"/>
    <col min="12320" max="12320" width="2.125" style="146" customWidth="1"/>
    <col min="12321" max="12329" width="0" style="146" hidden="1" customWidth="1"/>
    <col min="12330" max="12330" width="5.625" style="146" customWidth="1"/>
    <col min="12331" max="12331" width="4.5" style="146" customWidth="1"/>
    <col min="12332" max="12334" width="5.375" style="146" customWidth="1"/>
    <col min="12335" max="12544" width="9" style="146"/>
    <col min="12545" max="12545" width="2.125" style="146" customWidth="1"/>
    <col min="12546" max="12546" width="5.125" style="146" customWidth="1"/>
    <col min="12547" max="12547" width="34.75" style="146" customWidth="1"/>
    <col min="12548" max="12548" width="11.75" style="146" customWidth="1"/>
    <col min="12549" max="12549" width="2.875" style="146" customWidth="1"/>
    <col min="12550" max="12550" width="2.375" style="146" customWidth="1"/>
    <col min="12551" max="12551" width="3" style="146" customWidth="1"/>
    <col min="12552" max="12554" width="2.375" style="146" customWidth="1"/>
    <col min="12555" max="12555" width="3.5" style="146" customWidth="1"/>
    <col min="12556" max="12556" width="4.875" style="146" customWidth="1"/>
    <col min="12557" max="12557" width="2.25" style="146" customWidth="1"/>
    <col min="12558" max="12558" width="2.625" style="146" customWidth="1"/>
    <col min="12559" max="12559" width="1.875" style="146" customWidth="1"/>
    <col min="12560" max="12562" width="2.75" style="146" customWidth="1"/>
    <col min="12563" max="12566" width="2" style="146" customWidth="1"/>
    <col min="12567" max="12567" width="3" style="146" customWidth="1"/>
    <col min="12568" max="12570" width="1.875" style="146" customWidth="1"/>
    <col min="12571" max="12571" width="2.125" style="146" customWidth="1"/>
    <col min="12572" max="12572" width="1.5" style="146" customWidth="1"/>
    <col min="12573" max="12573" width="3.875" style="146" customWidth="1"/>
    <col min="12574" max="12574" width="2.75" style="146" customWidth="1"/>
    <col min="12575" max="12575" width="3.625" style="146" customWidth="1"/>
    <col min="12576" max="12576" width="2.125" style="146" customWidth="1"/>
    <col min="12577" max="12585" width="0" style="146" hidden="1" customWidth="1"/>
    <col min="12586" max="12586" width="5.625" style="146" customWidth="1"/>
    <col min="12587" max="12587" width="4.5" style="146" customWidth="1"/>
    <col min="12588" max="12590" width="5.375" style="146" customWidth="1"/>
    <col min="12591" max="12800" width="9" style="146"/>
    <col min="12801" max="12801" width="2.125" style="146" customWidth="1"/>
    <col min="12802" max="12802" width="5.125" style="146" customWidth="1"/>
    <col min="12803" max="12803" width="34.75" style="146" customWidth="1"/>
    <col min="12804" max="12804" width="11.75" style="146" customWidth="1"/>
    <col min="12805" max="12805" width="2.875" style="146" customWidth="1"/>
    <col min="12806" max="12806" width="2.375" style="146" customWidth="1"/>
    <col min="12807" max="12807" width="3" style="146" customWidth="1"/>
    <col min="12808" max="12810" width="2.375" style="146" customWidth="1"/>
    <col min="12811" max="12811" width="3.5" style="146" customWidth="1"/>
    <col min="12812" max="12812" width="4.875" style="146" customWidth="1"/>
    <col min="12813" max="12813" width="2.25" style="146" customWidth="1"/>
    <col min="12814" max="12814" width="2.625" style="146" customWidth="1"/>
    <col min="12815" max="12815" width="1.875" style="146" customWidth="1"/>
    <col min="12816" max="12818" width="2.75" style="146" customWidth="1"/>
    <col min="12819" max="12822" width="2" style="146" customWidth="1"/>
    <col min="12823" max="12823" width="3" style="146" customWidth="1"/>
    <col min="12824" max="12826" width="1.875" style="146" customWidth="1"/>
    <col min="12827" max="12827" width="2.125" style="146" customWidth="1"/>
    <col min="12828" max="12828" width="1.5" style="146" customWidth="1"/>
    <col min="12829" max="12829" width="3.875" style="146" customWidth="1"/>
    <col min="12830" max="12830" width="2.75" style="146" customWidth="1"/>
    <col min="12831" max="12831" width="3.625" style="146" customWidth="1"/>
    <col min="12832" max="12832" width="2.125" style="146" customWidth="1"/>
    <col min="12833" max="12841" width="0" style="146" hidden="1" customWidth="1"/>
    <col min="12842" max="12842" width="5.625" style="146" customWidth="1"/>
    <col min="12843" max="12843" width="4.5" style="146" customWidth="1"/>
    <col min="12844" max="12846" width="5.375" style="146" customWidth="1"/>
    <col min="12847" max="13056" width="9" style="146"/>
    <col min="13057" max="13057" width="2.125" style="146" customWidth="1"/>
    <col min="13058" max="13058" width="5.125" style="146" customWidth="1"/>
    <col min="13059" max="13059" width="34.75" style="146" customWidth="1"/>
    <col min="13060" max="13060" width="11.75" style="146" customWidth="1"/>
    <col min="13061" max="13061" width="2.875" style="146" customWidth="1"/>
    <col min="13062" max="13062" width="2.375" style="146" customWidth="1"/>
    <col min="13063" max="13063" width="3" style="146" customWidth="1"/>
    <col min="13064" max="13066" width="2.375" style="146" customWidth="1"/>
    <col min="13067" max="13067" width="3.5" style="146" customWidth="1"/>
    <col min="13068" max="13068" width="4.875" style="146" customWidth="1"/>
    <col min="13069" max="13069" width="2.25" style="146" customWidth="1"/>
    <col min="13070" max="13070" width="2.625" style="146" customWidth="1"/>
    <col min="13071" max="13071" width="1.875" style="146" customWidth="1"/>
    <col min="13072" max="13074" width="2.75" style="146" customWidth="1"/>
    <col min="13075" max="13078" width="2" style="146" customWidth="1"/>
    <col min="13079" max="13079" width="3" style="146" customWidth="1"/>
    <col min="13080" max="13082" width="1.875" style="146" customWidth="1"/>
    <col min="13083" max="13083" width="2.125" style="146" customWidth="1"/>
    <col min="13084" max="13084" width="1.5" style="146" customWidth="1"/>
    <col min="13085" max="13085" width="3.875" style="146" customWidth="1"/>
    <col min="13086" max="13086" width="2.75" style="146" customWidth="1"/>
    <col min="13087" max="13087" width="3.625" style="146" customWidth="1"/>
    <col min="13088" max="13088" width="2.125" style="146" customWidth="1"/>
    <col min="13089" max="13097" width="0" style="146" hidden="1" customWidth="1"/>
    <col min="13098" max="13098" width="5.625" style="146" customWidth="1"/>
    <col min="13099" max="13099" width="4.5" style="146" customWidth="1"/>
    <col min="13100" max="13102" width="5.375" style="146" customWidth="1"/>
    <col min="13103" max="13312" width="9" style="146"/>
    <col min="13313" max="13313" width="2.125" style="146" customWidth="1"/>
    <col min="13314" max="13314" width="5.125" style="146" customWidth="1"/>
    <col min="13315" max="13315" width="34.75" style="146" customWidth="1"/>
    <col min="13316" max="13316" width="11.75" style="146" customWidth="1"/>
    <col min="13317" max="13317" width="2.875" style="146" customWidth="1"/>
    <col min="13318" max="13318" width="2.375" style="146" customWidth="1"/>
    <col min="13319" max="13319" width="3" style="146" customWidth="1"/>
    <col min="13320" max="13322" width="2.375" style="146" customWidth="1"/>
    <col min="13323" max="13323" width="3.5" style="146" customWidth="1"/>
    <col min="13324" max="13324" width="4.875" style="146" customWidth="1"/>
    <col min="13325" max="13325" width="2.25" style="146" customWidth="1"/>
    <col min="13326" max="13326" width="2.625" style="146" customWidth="1"/>
    <col min="13327" max="13327" width="1.875" style="146" customWidth="1"/>
    <col min="13328" max="13330" width="2.75" style="146" customWidth="1"/>
    <col min="13331" max="13334" width="2" style="146" customWidth="1"/>
    <col min="13335" max="13335" width="3" style="146" customWidth="1"/>
    <col min="13336" max="13338" width="1.875" style="146" customWidth="1"/>
    <col min="13339" max="13339" width="2.125" style="146" customWidth="1"/>
    <col min="13340" max="13340" width="1.5" style="146" customWidth="1"/>
    <col min="13341" max="13341" width="3.875" style="146" customWidth="1"/>
    <col min="13342" max="13342" width="2.75" style="146" customWidth="1"/>
    <col min="13343" max="13343" width="3.625" style="146" customWidth="1"/>
    <col min="13344" max="13344" width="2.125" style="146" customWidth="1"/>
    <col min="13345" max="13353" width="0" style="146" hidden="1" customWidth="1"/>
    <col min="13354" max="13354" width="5.625" style="146" customWidth="1"/>
    <col min="13355" max="13355" width="4.5" style="146" customWidth="1"/>
    <col min="13356" max="13358" width="5.375" style="146" customWidth="1"/>
    <col min="13359" max="13568" width="9" style="146"/>
    <col min="13569" max="13569" width="2.125" style="146" customWidth="1"/>
    <col min="13570" max="13570" width="5.125" style="146" customWidth="1"/>
    <col min="13571" max="13571" width="34.75" style="146" customWidth="1"/>
    <col min="13572" max="13572" width="11.75" style="146" customWidth="1"/>
    <col min="13573" max="13573" width="2.875" style="146" customWidth="1"/>
    <col min="13574" max="13574" width="2.375" style="146" customWidth="1"/>
    <col min="13575" max="13575" width="3" style="146" customWidth="1"/>
    <col min="13576" max="13578" width="2.375" style="146" customWidth="1"/>
    <col min="13579" max="13579" width="3.5" style="146" customWidth="1"/>
    <col min="13580" max="13580" width="4.875" style="146" customWidth="1"/>
    <col min="13581" max="13581" width="2.25" style="146" customWidth="1"/>
    <col min="13582" max="13582" width="2.625" style="146" customWidth="1"/>
    <col min="13583" max="13583" width="1.875" style="146" customWidth="1"/>
    <col min="13584" max="13586" width="2.75" style="146" customWidth="1"/>
    <col min="13587" max="13590" width="2" style="146" customWidth="1"/>
    <col min="13591" max="13591" width="3" style="146" customWidth="1"/>
    <col min="13592" max="13594" width="1.875" style="146" customWidth="1"/>
    <col min="13595" max="13595" width="2.125" style="146" customWidth="1"/>
    <col min="13596" max="13596" width="1.5" style="146" customWidth="1"/>
    <col min="13597" max="13597" width="3.875" style="146" customWidth="1"/>
    <col min="13598" max="13598" width="2.75" style="146" customWidth="1"/>
    <col min="13599" max="13599" width="3.625" style="146" customWidth="1"/>
    <col min="13600" max="13600" width="2.125" style="146" customWidth="1"/>
    <col min="13601" max="13609" width="0" style="146" hidden="1" customWidth="1"/>
    <col min="13610" max="13610" width="5.625" style="146" customWidth="1"/>
    <col min="13611" max="13611" width="4.5" style="146" customWidth="1"/>
    <col min="13612" max="13614" width="5.375" style="146" customWidth="1"/>
    <col min="13615" max="13824" width="9" style="146"/>
    <col min="13825" max="13825" width="2.125" style="146" customWidth="1"/>
    <col min="13826" max="13826" width="5.125" style="146" customWidth="1"/>
    <col min="13827" max="13827" width="34.75" style="146" customWidth="1"/>
    <col min="13828" max="13828" width="11.75" style="146" customWidth="1"/>
    <col min="13829" max="13829" width="2.875" style="146" customWidth="1"/>
    <col min="13830" max="13830" width="2.375" style="146" customWidth="1"/>
    <col min="13831" max="13831" width="3" style="146" customWidth="1"/>
    <col min="13832" max="13834" width="2.375" style="146" customWidth="1"/>
    <col min="13835" max="13835" width="3.5" style="146" customWidth="1"/>
    <col min="13836" max="13836" width="4.875" style="146" customWidth="1"/>
    <col min="13837" max="13837" width="2.25" style="146" customWidth="1"/>
    <col min="13838" max="13838" width="2.625" style="146" customWidth="1"/>
    <col min="13839" max="13839" width="1.875" style="146" customWidth="1"/>
    <col min="13840" max="13842" width="2.75" style="146" customWidth="1"/>
    <col min="13843" max="13846" width="2" style="146" customWidth="1"/>
    <col min="13847" max="13847" width="3" style="146" customWidth="1"/>
    <col min="13848" max="13850" width="1.875" style="146" customWidth="1"/>
    <col min="13851" max="13851" width="2.125" style="146" customWidth="1"/>
    <col min="13852" max="13852" width="1.5" style="146" customWidth="1"/>
    <col min="13853" max="13853" width="3.875" style="146" customWidth="1"/>
    <col min="13854" max="13854" width="2.75" style="146" customWidth="1"/>
    <col min="13855" max="13855" width="3.625" style="146" customWidth="1"/>
    <col min="13856" max="13856" width="2.125" style="146" customWidth="1"/>
    <col min="13857" max="13865" width="0" style="146" hidden="1" customWidth="1"/>
    <col min="13866" max="13866" width="5.625" style="146" customWidth="1"/>
    <col min="13867" max="13867" width="4.5" style="146" customWidth="1"/>
    <col min="13868" max="13870" width="5.375" style="146" customWidth="1"/>
    <col min="13871" max="14080" width="9" style="146"/>
    <col min="14081" max="14081" width="2.125" style="146" customWidth="1"/>
    <col min="14082" max="14082" width="5.125" style="146" customWidth="1"/>
    <col min="14083" max="14083" width="34.75" style="146" customWidth="1"/>
    <col min="14084" max="14084" width="11.75" style="146" customWidth="1"/>
    <col min="14085" max="14085" width="2.875" style="146" customWidth="1"/>
    <col min="14086" max="14086" width="2.375" style="146" customWidth="1"/>
    <col min="14087" max="14087" width="3" style="146" customWidth="1"/>
    <col min="14088" max="14090" width="2.375" style="146" customWidth="1"/>
    <col min="14091" max="14091" width="3.5" style="146" customWidth="1"/>
    <col min="14092" max="14092" width="4.875" style="146" customWidth="1"/>
    <col min="14093" max="14093" width="2.25" style="146" customWidth="1"/>
    <col min="14094" max="14094" width="2.625" style="146" customWidth="1"/>
    <col min="14095" max="14095" width="1.875" style="146" customWidth="1"/>
    <col min="14096" max="14098" width="2.75" style="146" customWidth="1"/>
    <col min="14099" max="14102" width="2" style="146" customWidth="1"/>
    <col min="14103" max="14103" width="3" style="146" customWidth="1"/>
    <col min="14104" max="14106" width="1.875" style="146" customWidth="1"/>
    <col min="14107" max="14107" width="2.125" style="146" customWidth="1"/>
    <col min="14108" max="14108" width="1.5" style="146" customWidth="1"/>
    <col min="14109" max="14109" width="3.875" style="146" customWidth="1"/>
    <col min="14110" max="14110" width="2.75" style="146" customWidth="1"/>
    <col min="14111" max="14111" width="3.625" style="146" customWidth="1"/>
    <col min="14112" max="14112" width="2.125" style="146" customWidth="1"/>
    <col min="14113" max="14121" width="0" style="146" hidden="1" customWidth="1"/>
    <col min="14122" max="14122" width="5.625" style="146" customWidth="1"/>
    <col min="14123" max="14123" width="4.5" style="146" customWidth="1"/>
    <col min="14124" max="14126" width="5.375" style="146" customWidth="1"/>
    <col min="14127" max="14336" width="9" style="146"/>
    <col min="14337" max="14337" width="2.125" style="146" customWidth="1"/>
    <col min="14338" max="14338" width="5.125" style="146" customWidth="1"/>
    <col min="14339" max="14339" width="34.75" style="146" customWidth="1"/>
    <col min="14340" max="14340" width="11.75" style="146" customWidth="1"/>
    <col min="14341" max="14341" width="2.875" style="146" customWidth="1"/>
    <col min="14342" max="14342" width="2.375" style="146" customWidth="1"/>
    <col min="14343" max="14343" width="3" style="146" customWidth="1"/>
    <col min="14344" max="14346" width="2.375" style="146" customWidth="1"/>
    <col min="14347" max="14347" width="3.5" style="146" customWidth="1"/>
    <col min="14348" max="14348" width="4.875" style="146" customWidth="1"/>
    <col min="14349" max="14349" width="2.25" style="146" customWidth="1"/>
    <col min="14350" max="14350" width="2.625" style="146" customWidth="1"/>
    <col min="14351" max="14351" width="1.875" style="146" customWidth="1"/>
    <col min="14352" max="14354" width="2.75" style="146" customWidth="1"/>
    <col min="14355" max="14358" width="2" style="146" customWidth="1"/>
    <col min="14359" max="14359" width="3" style="146" customWidth="1"/>
    <col min="14360" max="14362" width="1.875" style="146" customWidth="1"/>
    <col min="14363" max="14363" width="2.125" style="146" customWidth="1"/>
    <col min="14364" max="14364" width="1.5" style="146" customWidth="1"/>
    <col min="14365" max="14365" width="3.875" style="146" customWidth="1"/>
    <col min="14366" max="14366" width="2.75" style="146" customWidth="1"/>
    <col min="14367" max="14367" width="3.625" style="146" customWidth="1"/>
    <col min="14368" max="14368" width="2.125" style="146" customWidth="1"/>
    <col min="14369" max="14377" width="0" style="146" hidden="1" customWidth="1"/>
    <col min="14378" max="14378" width="5.625" style="146" customWidth="1"/>
    <col min="14379" max="14379" width="4.5" style="146" customWidth="1"/>
    <col min="14380" max="14382" width="5.375" style="146" customWidth="1"/>
    <col min="14383" max="14592" width="9" style="146"/>
    <col min="14593" max="14593" width="2.125" style="146" customWidth="1"/>
    <col min="14594" max="14594" width="5.125" style="146" customWidth="1"/>
    <col min="14595" max="14595" width="34.75" style="146" customWidth="1"/>
    <col min="14596" max="14596" width="11.75" style="146" customWidth="1"/>
    <col min="14597" max="14597" width="2.875" style="146" customWidth="1"/>
    <col min="14598" max="14598" width="2.375" style="146" customWidth="1"/>
    <col min="14599" max="14599" width="3" style="146" customWidth="1"/>
    <col min="14600" max="14602" width="2.375" style="146" customWidth="1"/>
    <col min="14603" max="14603" width="3.5" style="146" customWidth="1"/>
    <col min="14604" max="14604" width="4.875" style="146" customWidth="1"/>
    <col min="14605" max="14605" width="2.25" style="146" customWidth="1"/>
    <col min="14606" max="14606" width="2.625" style="146" customWidth="1"/>
    <col min="14607" max="14607" width="1.875" style="146" customWidth="1"/>
    <col min="14608" max="14610" width="2.75" style="146" customWidth="1"/>
    <col min="14611" max="14614" width="2" style="146" customWidth="1"/>
    <col min="14615" max="14615" width="3" style="146" customWidth="1"/>
    <col min="14616" max="14618" width="1.875" style="146" customWidth="1"/>
    <col min="14619" max="14619" width="2.125" style="146" customWidth="1"/>
    <col min="14620" max="14620" width="1.5" style="146" customWidth="1"/>
    <col min="14621" max="14621" width="3.875" style="146" customWidth="1"/>
    <col min="14622" max="14622" width="2.75" style="146" customWidth="1"/>
    <col min="14623" max="14623" width="3.625" style="146" customWidth="1"/>
    <col min="14624" max="14624" width="2.125" style="146" customWidth="1"/>
    <col min="14625" max="14633" width="0" style="146" hidden="1" customWidth="1"/>
    <col min="14634" max="14634" width="5.625" style="146" customWidth="1"/>
    <col min="14635" max="14635" width="4.5" style="146" customWidth="1"/>
    <col min="14636" max="14638" width="5.375" style="146" customWidth="1"/>
    <col min="14639" max="14848" width="9" style="146"/>
    <col min="14849" max="14849" width="2.125" style="146" customWidth="1"/>
    <col min="14850" max="14850" width="5.125" style="146" customWidth="1"/>
    <col min="14851" max="14851" width="34.75" style="146" customWidth="1"/>
    <col min="14852" max="14852" width="11.75" style="146" customWidth="1"/>
    <col min="14853" max="14853" width="2.875" style="146" customWidth="1"/>
    <col min="14854" max="14854" width="2.375" style="146" customWidth="1"/>
    <col min="14855" max="14855" width="3" style="146" customWidth="1"/>
    <col min="14856" max="14858" width="2.375" style="146" customWidth="1"/>
    <col min="14859" max="14859" width="3.5" style="146" customWidth="1"/>
    <col min="14860" max="14860" width="4.875" style="146" customWidth="1"/>
    <col min="14861" max="14861" width="2.25" style="146" customWidth="1"/>
    <col min="14862" max="14862" width="2.625" style="146" customWidth="1"/>
    <col min="14863" max="14863" width="1.875" style="146" customWidth="1"/>
    <col min="14864" max="14866" width="2.75" style="146" customWidth="1"/>
    <col min="14867" max="14870" width="2" style="146" customWidth="1"/>
    <col min="14871" max="14871" width="3" style="146" customWidth="1"/>
    <col min="14872" max="14874" width="1.875" style="146" customWidth="1"/>
    <col min="14875" max="14875" width="2.125" style="146" customWidth="1"/>
    <col min="14876" max="14876" width="1.5" style="146" customWidth="1"/>
    <col min="14877" max="14877" width="3.875" style="146" customWidth="1"/>
    <col min="14878" max="14878" width="2.75" style="146" customWidth="1"/>
    <col min="14879" max="14879" width="3.625" style="146" customWidth="1"/>
    <col min="14880" max="14880" width="2.125" style="146" customWidth="1"/>
    <col min="14881" max="14889" width="0" style="146" hidden="1" customWidth="1"/>
    <col min="14890" max="14890" width="5.625" style="146" customWidth="1"/>
    <col min="14891" max="14891" width="4.5" style="146" customWidth="1"/>
    <col min="14892" max="14894" width="5.375" style="146" customWidth="1"/>
    <col min="14895" max="15104" width="9" style="146"/>
    <col min="15105" max="15105" width="2.125" style="146" customWidth="1"/>
    <col min="15106" max="15106" width="5.125" style="146" customWidth="1"/>
    <col min="15107" max="15107" width="34.75" style="146" customWidth="1"/>
    <col min="15108" max="15108" width="11.75" style="146" customWidth="1"/>
    <col min="15109" max="15109" width="2.875" style="146" customWidth="1"/>
    <col min="15110" max="15110" width="2.375" style="146" customWidth="1"/>
    <col min="15111" max="15111" width="3" style="146" customWidth="1"/>
    <col min="15112" max="15114" width="2.375" style="146" customWidth="1"/>
    <col min="15115" max="15115" width="3.5" style="146" customWidth="1"/>
    <col min="15116" max="15116" width="4.875" style="146" customWidth="1"/>
    <col min="15117" max="15117" width="2.25" style="146" customWidth="1"/>
    <col min="15118" max="15118" width="2.625" style="146" customWidth="1"/>
    <col min="15119" max="15119" width="1.875" style="146" customWidth="1"/>
    <col min="15120" max="15122" width="2.75" style="146" customWidth="1"/>
    <col min="15123" max="15126" width="2" style="146" customWidth="1"/>
    <col min="15127" max="15127" width="3" style="146" customWidth="1"/>
    <col min="15128" max="15130" width="1.875" style="146" customWidth="1"/>
    <col min="15131" max="15131" width="2.125" style="146" customWidth="1"/>
    <col min="15132" max="15132" width="1.5" style="146" customWidth="1"/>
    <col min="15133" max="15133" width="3.875" style="146" customWidth="1"/>
    <col min="15134" max="15134" width="2.75" style="146" customWidth="1"/>
    <col min="15135" max="15135" width="3.625" style="146" customWidth="1"/>
    <col min="15136" max="15136" width="2.125" style="146" customWidth="1"/>
    <col min="15137" max="15145" width="0" style="146" hidden="1" customWidth="1"/>
    <col min="15146" max="15146" width="5.625" style="146" customWidth="1"/>
    <col min="15147" max="15147" width="4.5" style="146" customWidth="1"/>
    <col min="15148" max="15150" width="5.375" style="146" customWidth="1"/>
    <col min="15151" max="15360" width="9" style="146"/>
    <col min="15361" max="15361" width="2.125" style="146" customWidth="1"/>
    <col min="15362" max="15362" width="5.125" style="146" customWidth="1"/>
    <col min="15363" max="15363" width="34.75" style="146" customWidth="1"/>
    <col min="15364" max="15364" width="11.75" style="146" customWidth="1"/>
    <col min="15365" max="15365" width="2.875" style="146" customWidth="1"/>
    <col min="15366" max="15366" width="2.375" style="146" customWidth="1"/>
    <col min="15367" max="15367" width="3" style="146" customWidth="1"/>
    <col min="15368" max="15370" width="2.375" style="146" customWidth="1"/>
    <col min="15371" max="15371" width="3.5" style="146" customWidth="1"/>
    <col min="15372" max="15372" width="4.875" style="146" customWidth="1"/>
    <col min="15373" max="15373" width="2.25" style="146" customWidth="1"/>
    <col min="15374" max="15374" width="2.625" style="146" customWidth="1"/>
    <col min="15375" max="15375" width="1.875" style="146" customWidth="1"/>
    <col min="15376" max="15378" width="2.75" style="146" customWidth="1"/>
    <col min="15379" max="15382" width="2" style="146" customWidth="1"/>
    <col min="15383" max="15383" width="3" style="146" customWidth="1"/>
    <col min="15384" max="15386" width="1.875" style="146" customWidth="1"/>
    <col min="15387" max="15387" width="2.125" style="146" customWidth="1"/>
    <col min="15388" max="15388" width="1.5" style="146" customWidth="1"/>
    <col min="15389" max="15389" width="3.875" style="146" customWidth="1"/>
    <col min="15390" max="15390" width="2.75" style="146" customWidth="1"/>
    <col min="15391" max="15391" width="3.625" style="146" customWidth="1"/>
    <col min="15392" max="15392" width="2.125" style="146" customWidth="1"/>
    <col min="15393" max="15401" width="0" style="146" hidden="1" customWidth="1"/>
    <col min="15402" max="15402" width="5.625" style="146" customWidth="1"/>
    <col min="15403" max="15403" width="4.5" style="146" customWidth="1"/>
    <col min="15404" max="15406" width="5.375" style="146" customWidth="1"/>
    <col min="15407" max="15616" width="9" style="146"/>
    <col min="15617" max="15617" width="2.125" style="146" customWidth="1"/>
    <col min="15618" max="15618" width="5.125" style="146" customWidth="1"/>
    <col min="15619" max="15619" width="34.75" style="146" customWidth="1"/>
    <col min="15620" max="15620" width="11.75" style="146" customWidth="1"/>
    <col min="15621" max="15621" width="2.875" style="146" customWidth="1"/>
    <col min="15622" max="15622" width="2.375" style="146" customWidth="1"/>
    <col min="15623" max="15623" width="3" style="146" customWidth="1"/>
    <col min="15624" max="15626" width="2.375" style="146" customWidth="1"/>
    <col min="15627" max="15627" width="3.5" style="146" customWidth="1"/>
    <col min="15628" max="15628" width="4.875" style="146" customWidth="1"/>
    <col min="15629" max="15629" width="2.25" style="146" customWidth="1"/>
    <col min="15630" max="15630" width="2.625" style="146" customWidth="1"/>
    <col min="15631" max="15631" width="1.875" style="146" customWidth="1"/>
    <col min="15632" max="15634" width="2.75" style="146" customWidth="1"/>
    <col min="15635" max="15638" width="2" style="146" customWidth="1"/>
    <col min="15639" max="15639" width="3" style="146" customWidth="1"/>
    <col min="15640" max="15642" width="1.875" style="146" customWidth="1"/>
    <col min="15643" max="15643" width="2.125" style="146" customWidth="1"/>
    <col min="15644" max="15644" width="1.5" style="146" customWidth="1"/>
    <col min="15645" max="15645" width="3.875" style="146" customWidth="1"/>
    <col min="15646" max="15646" width="2.75" style="146" customWidth="1"/>
    <col min="15647" max="15647" width="3.625" style="146" customWidth="1"/>
    <col min="15648" max="15648" width="2.125" style="146" customWidth="1"/>
    <col min="15649" max="15657" width="0" style="146" hidden="1" customWidth="1"/>
    <col min="15658" max="15658" width="5.625" style="146" customWidth="1"/>
    <col min="15659" max="15659" width="4.5" style="146" customWidth="1"/>
    <col min="15660" max="15662" width="5.375" style="146" customWidth="1"/>
    <col min="15663" max="15872" width="9" style="146"/>
    <col min="15873" max="15873" width="2.125" style="146" customWidth="1"/>
    <col min="15874" max="15874" width="5.125" style="146" customWidth="1"/>
    <col min="15875" max="15875" width="34.75" style="146" customWidth="1"/>
    <col min="15876" max="15876" width="11.75" style="146" customWidth="1"/>
    <col min="15877" max="15877" width="2.875" style="146" customWidth="1"/>
    <col min="15878" max="15878" width="2.375" style="146" customWidth="1"/>
    <col min="15879" max="15879" width="3" style="146" customWidth="1"/>
    <col min="15880" max="15882" width="2.375" style="146" customWidth="1"/>
    <col min="15883" max="15883" width="3.5" style="146" customWidth="1"/>
    <col min="15884" max="15884" width="4.875" style="146" customWidth="1"/>
    <col min="15885" max="15885" width="2.25" style="146" customWidth="1"/>
    <col min="15886" max="15886" width="2.625" style="146" customWidth="1"/>
    <col min="15887" max="15887" width="1.875" style="146" customWidth="1"/>
    <col min="15888" max="15890" width="2.75" style="146" customWidth="1"/>
    <col min="15891" max="15894" width="2" style="146" customWidth="1"/>
    <col min="15895" max="15895" width="3" style="146" customWidth="1"/>
    <col min="15896" max="15898" width="1.875" style="146" customWidth="1"/>
    <col min="15899" max="15899" width="2.125" style="146" customWidth="1"/>
    <col min="15900" max="15900" width="1.5" style="146" customWidth="1"/>
    <col min="15901" max="15901" width="3.875" style="146" customWidth="1"/>
    <col min="15902" max="15902" width="2.75" style="146" customWidth="1"/>
    <col min="15903" max="15903" width="3.625" style="146" customWidth="1"/>
    <col min="15904" max="15904" width="2.125" style="146" customWidth="1"/>
    <col min="15905" max="15913" width="0" style="146" hidden="1" customWidth="1"/>
    <col min="15914" max="15914" width="5.625" style="146" customWidth="1"/>
    <col min="15915" max="15915" width="4.5" style="146" customWidth="1"/>
    <col min="15916" max="15918" width="5.375" style="146" customWidth="1"/>
    <col min="15919" max="16128" width="9" style="146"/>
    <col min="16129" max="16129" width="2.125" style="146" customWidth="1"/>
    <col min="16130" max="16130" width="5.125" style="146" customWidth="1"/>
    <col min="16131" max="16131" width="34.75" style="146" customWidth="1"/>
    <col min="16132" max="16132" width="11.75" style="146" customWidth="1"/>
    <col min="16133" max="16133" width="2.875" style="146" customWidth="1"/>
    <col min="16134" max="16134" width="2.375" style="146" customWidth="1"/>
    <col min="16135" max="16135" width="3" style="146" customWidth="1"/>
    <col min="16136" max="16138" width="2.375" style="146" customWidth="1"/>
    <col min="16139" max="16139" width="3.5" style="146" customWidth="1"/>
    <col min="16140" max="16140" width="4.875" style="146" customWidth="1"/>
    <col min="16141" max="16141" width="2.25" style="146" customWidth="1"/>
    <col min="16142" max="16142" width="2.625" style="146" customWidth="1"/>
    <col min="16143" max="16143" width="1.875" style="146" customWidth="1"/>
    <col min="16144" max="16146" width="2.75" style="146" customWidth="1"/>
    <col min="16147" max="16150" width="2" style="146" customWidth="1"/>
    <col min="16151" max="16151" width="3" style="146" customWidth="1"/>
    <col min="16152" max="16154" width="1.875" style="146" customWidth="1"/>
    <col min="16155" max="16155" width="2.125" style="146" customWidth="1"/>
    <col min="16156" max="16156" width="1.5" style="146" customWidth="1"/>
    <col min="16157" max="16157" width="3.875" style="146" customWidth="1"/>
    <col min="16158" max="16158" width="2.75" style="146" customWidth="1"/>
    <col min="16159" max="16159" width="3.625" style="146" customWidth="1"/>
    <col min="16160" max="16160" width="2.125" style="146" customWidth="1"/>
    <col min="16161" max="16169" width="0" style="146" hidden="1" customWidth="1"/>
    <col min="16170" max="16170" width="5.625" style="146" customWidth="1"/>
    <col min="16171" max="16171" width="4.5" style="146" customWidth="1"/>
    <col min="16172" max="16174" width="5.375" style="146" customWidth="1"/>
    <col min="16175" max="16384" width="9" style="146"/>
  </cols>
  <sheetData>
    <row r="1" spans="1:43" ht="20.25" customHeight="1" x14ac:dyDescent="0.2">
      <c r="A1" s="430" t="s">
        <v>0</v>
      </c>
      <c r="B1" s="430"/>
      <c r="C1" s="430"/>
      <c r="D1" s="430"/>
      <c r="E1" s="144"/>
      <c r="F1" s="431" t="s">
        <v>144</v>
      </c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145"/>
      <c r="AH1" s="145"/>
    </row>
    <row r="2" spans="1:43" ht="15.75" customHeight="1" x14ac:dyDescent="0.2">
      <c r="A2" s="432" t="s">
        <v>11</v>
      </c>
      <c r="B2" s="432"/>
      <c r="C2" s="432"/>
      <c r="D2" s="432"/>
      <c r="E2" s="147"/>
      <c r="F2" s="431" t="s">
        <v>145</v>
      </c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O2" s="146">
        <f>32*14/2</f>
        <v>224</v>
      </c>
    </row>
    <row r="3" spans="1:43" ht="6" customHeight="1" thickBot="1" x14ac:dyDescent="0.25"/>
    <row r="4" spans="1:43" s="156" customFormat="1" ht="18" customHeight="1" thickTop="1" x14ac:dyDescent="0.2">
      <c r="A4" s="460" t="s">
        <v>9</v>
      </c>
      <c r="B4" s="436" t="s">
        <v>146</v>
      </c>
      <c r="C4" s="435" t="s">
        <v>147</v>
      </c>
      <c r="D4" s="435"/>
      <c r="E4" s="435"/>
      <c r="F4" s="435"/>
      <c r="G4" s="435"/>
      <c r="H4" s="435"/>
      <c r="I4" s="435"/>
      <c r="J4" s="435"/>
      <c r="K4" s="435"/>
      <c r="L4" s="435"/>
      <c r="M4" s="435" t="s">
        <v>148</v>
      </c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6" t="s">
        <v>149</v>
      </c>
      <c r="Y4" s="436"/>
      <c r="Z4" s="436"/>
      <c r="AA4" s="436"/>
      <c r="AB4" s="436"/>
      <c r="AC4" s="437" t="s">
        <v>150</v>
      </c>
      <c r="AD4" s="438" t="s">
        <v>151</v>
      </c>
      <c r="AE4" s="438"/>
      <c r="AF4" s="439" t="s">
        <v>152</v>
      </c>
      <c r="AH4" s="459" t="s">
        <v>153</v>
      </c>
      <c r="AI4" s="459"/>
      <c r="AJ4" s="459"/>
      <c r="AK4" s="459"/>
      <c r="AL4" s="459" t="s">
        <v>153</v>
      </c>
      <c r="AM4" s="459"/>
      <c r="AN4" s="459"/>
      <c r="AO4" s="459"/>
      <c r="AQ4" s="157"/>
    </row>
    <row r="5" spans="1:43" s="156" customFormat="1" ht="21.75" customHeight="1" x14ac:dyDescent="0.2">
      <c r="A5" s="445"/>
      <c r="B5" s="446"/>
      <c r="C5" s="441" t="s">
        <v>26</v>
      </c>
      <c r="D5" s="442" t="s">
        <v>27</v>
      </c>
      <c r="E5" s="464" t="s">
        <v>154</v>
      </c>
      <c r="F5" s="409" t="s">
        <v>155</v>
      </c>
      <c r="G5" s="409"/>
      <c r="H5" s="409"/>
      <c r="I5" s="424" t="s">
        <v>156</v>
      </c>
      <c r="J5" s="424" t="s">
        <v>157</v>
      </c>
      <c r="K5" s="429" t="s">
        <v>158</v>
      </c>
      <c r="L5" s="425" t="s">
        <v>159</v>
      </c>
      <c r="M5" s="424" t="s">
        <v>160</v>
      </c>
      <c r="N5" s="426" t="s">
        <v>161</v>
      </c>
      <c r="O5" s="424" t="s">
        <v>162</v>
      </c>
      <c r="P5" s="424" t="s">
        <v>163</v>
      </c>
      <c r="Q5" s="424" t="s">
        <v>164</v>
      </c>
      <c r="R5" s="424" t="s">
        <v>165</v>
      </c>
      <c r="S5" s="424" t="s">
        <v>166</v>
      </c>
      <c r="T5" s="424" t="s">
        <v>167</v>
      </c>
      <c r="U5" s="424" t="s">
        <v>168</v>
      </c>
      <c r="V5" s="424" t="s">
        <v>169</v>
      </c>
      <c r="W5" s="465" t="s">
        <v>170</v>
      </c>
      <c r="X5" s="424" t="s">
        <v>171</v>
      </c>
      <c r="Y5" s="424" t="s">
        <v>172</v>
      </c>
      <c r="Z5" s="424" t="s">
        <v>173</v>
      </c>
      <c r="AA5" s="424" t="s">
        <v>174</v>
      </c>
      <c r="AB5" s="425" t="s">
        <v>170</v>
      </c>
      <c r="AC5" s="426"/>
      <c r="AD5" s="426" t="s">
        <v>175</v>
      </c>
      <c r="AE5" s="426" t="s">
        <v>176</v>
      </c>
      <c r="AF5" s="440"/>
      <c r="AH5" s="158" t="s">
        <v>177</v>
      </c>
      <c r="AL5" s="158" t="s">
        <v>178</v>
      </c>
      <c r="AQ5" s="157"/>
    </row>
    <row r="6" spans="1:43" s="156" customFormat="1" ht="30" customHeight="1" thickBot="1" x14ac:dyDescent="0.25">
      <c r="A6" s="445"/>
      <c r="B6" s="446"/>
      <c r="C6" s="441"/>
      <c r="D6" s="442"/>
      <c r="E6" s="464"/>
      <c r="F6" s="159" t="s">
        <v>46</v>
      </c>
      <c r="G6" s="159" t="s">
        <v>47</v>
      </c>
      <c r="H6" s="160" t="s">
        <v>179</v>
      </c>
      <c r="I6" s="424"/>
      <c r="J6" s="424"/>
      <c r="K6" s="429"/>
      <c r="L6" s="425"/>
      <c r="M6" s="424"/>
      <c r="N6" s="426"/>
      <c r="O6" s="424"/>
      <c r="P6" s="424"/>
      <c r="Q6" s="424"/>
      <c r="R6" s="424"/>
      <c r="S6" s="424"/>
      <c r="T6" s="424"/>
      <c r="U6" s="424"/>
      <c r="V6" s="424"/>
      <c r="W6" s="466"/>
      <c r="X6" s="424"/>
      <c r="Y6" s="424"/>
      <c r="Z6" s="424"/>
      <c r="AA6" s="424"/>
      <c r="AB6" s="425"/>
      <c r="AC6" s="426"/>
      <c r="AD6" s="426"/>
      <c r="AE6" s="426"/>
      <c r="AF6" s="440"/>
      <c r="AH6" s="161" t="s">
        <v>180</v>
      </c>
      <c r="AI6" s="161" t="s">
        <v>181</v>
      </c>
      <c r="AJ6" s="161" t="s">
        <v>182</v>
      </c>
      <c r="AK6" s="162" t="s">
        <v>183</v>
      </c>
      <c r="AL6" s="161" t="s">
        <v>180</v>
      </c>
      <c r="AM6" s="161" t="s">
        <v>181</v>
      </c>
      <c r="AN6" s="161" t="s">
        <v>182</v>
      </c>
      <c r="AO6" s="163" t="s">
        <v>183</v>
      </c>
      <c r="AQ6" s="157"/>
    </row>
    <row r="7" spans="1:43" s="93" customFormat="1" ht="12" customHeight="1" x14ac:dyDescent="0.2">
      <c r="A7" s="164" t="s">
        <v>184</v>
      </c>
      <c r="B7" s="165" t="s">
        <v>185</v>
      </c>
      <c r="C7" s="166" t="s">
        <v>186</v>
      </c>
      <c r="D7" s="167" t="s">
        <v>187</v>
      </c>
      <c r="E7" s="168" t="s">
        <v>188</v>
      </c>
      <c r="F7" s="169" t="s">
        <v>189</v>
      </c>
      <c r="G7" s="169" t="s">
        <v>190</v>
      </c>
      <c r="H7" s="170" t="s">
        <v>191</v>
      </c>
      <c r="I7" s="170"/>
      <c r="J7" s="170"/>
      <c r="K7" s="171"/>
      <c r="L7" s="170"/>
      <c r="M7" s="170" t="s">
        <v>192</v>
      </c>
      <c r="N7" s="171" t="s">
        <v>193</v>
      </c>
      <c r="O7" s="170" t="s">
        <v>194</v>
      </c>
      <c r="P7" s="170"/>
      <c r="Q7" s="170"/>
      <c r="R7" s="170"/>
      <c r="S7" s="170" t="s">
        <v>195</v>
      </c>
      <c r="T7" s="170" t="s">
        <v>196</v>
      </c>
      <c r="U7" s="170" t="s">
        <v>197</v>
      </c>
      <c r="V7" s="170" t="s">
        <v>198</v>
      </c>
      <c r="W7" s="171" t="s">
        <v>199</v>
      </c>
      <c r="X7" s="170" t="s">
        <v>200</v>
      </c>
      <c r="Y7" s="170" t="s">
        <v>201</v>
      </c>
      <c r="Z7" s="170" t="s">
        <v>202</v>
      </c>
      <c r="AA7" s="170" t="s">
        <v>203</v>
      </c>
      <c r="AB7" s="170" t="s">
        <v>204</v>
      </c>
      <c r="AC7" s="171" t="s">
        <v>205</v>
      </c>
      <c r="AD7" s="171" t="s">
        <v>206</v>
      </c>
      <c r="AE7" s="171" t="s">
        <v>207</v>
      </c>
      <c r="AF7" s="172" t="s">
        <v>208</v>
      </c>
      <c r="AK7" s="153"/>
      <c r="AQ7" s="157"/>
    </row>
    <row r="8" spans="1:43" s="177" customFormat="1" x14ac:dyDescent="0.2">
      <c r="A8" s="445">
        <v>1</v>
      </c>
      <c r="B8" s="446" t="s">
        <v>52</v>
      </c>
      <c r="C8" s="173"/>
      <c r="D8" s="38"/>
      <c r="E8" s="174"/>
      <c r="F8" s="79"/>
      <c r="G8" s="76"/>
      <c r="H8" s="160"/>
      <c r="I8" s="160"/>
      <c r="J8" s="160"/>
      <c r="K8" s="175"/>
      <c r="L8" s="447">
        <f>SUM(K8:K19)</f>
        <v>354</v>
      </c>
      <c r="M8" s="409">
        <f>67/2</f>
        <v>33.5</v>
      </c>
      <c r="N8" s="175"/>
      <c r="O8" s="422"/>
      <c r="P8" s="176"/>
      <c r="Q8" s="176"/>
      <c r="R8" s="176"/>
      <c r="S8" s="160"/>
      <c r="T8" s="160"/>
      <c r="U8" s="409"/>
      <c r="V8" s="409"/>
      <c r="W8" s="413">
        <f>SUM(M8:V19)</f>
        <v>96.6</v>
      </c>
      <c r="X8" s="160"/>
      <c r="Y8" s="160"/>
      <c r="Z8" s="160"/>
      <c r="AA8" s="160"/>
      <c r="AB8" s="160"/>
      <c r="AC8" s="413">
        <f>SUM(L8:L19)+W8</f>
        <v>450.6</v>
      </c>
      <c r="AD8" s="413">
        <f>14*40/2</f>
        <v>280</v>
      </c>
      <c r="AE8" s="413">
        <f>AC8-AD8</f>
        <v>170.60000000000002</v>
      </c>
      <c r="AF8" s="414"/>
      <c r="AH8" s="178"/>
      <c r="AI8" s="179">
        <f>SUM(Q8:R8)</f>
        <v>0</v>
      </c>
      <c r="AJ8" s="178"/>
      <c r="AK8" s="178" t="s">
        <v>209</v>
      </c>
      <c r="AQ8" s="157"/>
    </row>
    <row r="9" spans="1:43" s="177" customFormat="1" x14ac:dyDescent="0.2">
      <c r="A9" s="445"/>
      <c r="B9" s="446"/>
      <c r="C9" s="180" t="s">
        <v>126</v>
      </c>
      <c r="D9" s="159" t="s">
        <v>123</v>
      </c>
      <c r="E9" s="174">
        <f>VLOOKUP(D9,'[1]DANH SACH H'!$A$2:$K$27,7,0)</f>
        <v>2</v>
      </c>
      <c r="F9" s="45">
        <v>30</v>
      </c>
      <c r="G9" s="45">
        <v>30</v>
      </c>
      <c r="H9" s="160"/>
      <c r="I9" s="160">
        <f t="shared" ref="I9:I19" si="0">IF(E9&lt;35,1,IF(E9&gt;=35,1.2,1.3))</f>
        <v>1</v>
      </c>
      <c r="J9" s="160">
        <f t="shared" ref="J9:J19" si="1">IF(E9&lt;18,1,1)</f>
        <v>1</v>
      </c>
      <c r="K9" s="175">
        <f t="shared" ref="K9:K15" si="2">(F9*I9+G9*J9)</f>
        <v>60</v>
      </c>
      <c r="L9" s="448"/>
      <c r="M9" s="409"/>
      <c r="N9" s="175"/>
      <c r="O9" s="422"/>
      <c r="P9" s="176">
        <f>1*0.5</f>
        <v>0.5</v>
      </c>
      <c r="Q9" s="176">
        <f>4*0.3</f>
        <v>1.2</v>
      </c>
      <c r="R9" s="176">
        <f t="shared" ref="R9:R15" si="3">0.2*E9</f>
        <v>0.4</v>
      </c>
      <c r="S9" s="160"/>
      <c r="T9" s="160"/>
      <c r="U9" s="409"/>
      <c r="V9" s="409"/>
      <c r="W9" s="413"/>
      <c r="X9" s="160"/>
      <c r="Y9" s="160"/>
      <c r="Z9" s="160"/>
      <c r="AA9" s="160"/>
      <c r="AB9" s="160"/>
      <c r="AC9" s="413"/>
      <c r="AD9" s="413"/>
      <c r="AE9" s="413"/>
      <c r="AF9" s="414"/>
      <c r="AH9" s="178"/>
      <c r="AI9" s="179"/>
      <c r="AJ9" s="178"/>
      <c r="AK9" s="178"/>
      <c r="AQ9" s="157"/>
    </row>
    <row r="10" spans="1:43" s="177" customFormat="1" x14ac:dyDescent="0.2">
      <c r="A10" s="445"/>
      <c r="B10" s="446"/>
      <c r="C10" s="181" t="s">
        <v>210</v>
      </c>
      <c r="D10" s="159" t="s">
        <v>67</v>
      </c>
      <c r="E10" s="174">
        <f>VLOOKUP(D10,'[1]DANH SACH H'!$A$2:$K$27,7,0)</f>
        <v>30</v>
      </c>
      <c r="F10" s="45"/>
      <c r="G10" s="45"/>
      <c r="H10" s="160"/>
      <c r="I10" s="160">
        <f t="shared" si="0"/>
        <v>1</v>
      </c>
      <c r="J10" s="160">
        <f t="shared" si="1"/>
        <v>1</v>
      </c>
      <c r="K10" s="175">
        <f t="shared" si="2"/>
        <v>0</v>
      </c>
      <c r="L10" s="448"/>
      <c r="M10" s="409"/>
      <c r="N10" s="175"/>
      <c r="O10" s="422"/>
      <c r="P10" s="176"/>
      <c r="Q10" s="176"/>
      <c r="R10" s="176">
        <f t="shared" si="3"/>
        <v>6</v>
      </c>
      <c r="S10" s="160"/>
      <c r="T10" s="160"/>
      <c r="U10" s="409"/>
      <c r="V10" s="409"/>
      <c r="W10" s="413"/>
      <c r="X10" s="160"/>
      <c r="Y10" s="160"/>
      <c r="Z10" s="160"/>
      <c r="AA10" s="160"/>
      <c r="AB10" s="160"/>
      <c r="AC10" s="413"/>
      <c r="AD10" s="413"/>
      <c r="AE10" s="413"/>
      <c r="AF10" s="414"/>
      <c r="AH10" s="178"/>
      <c r="AI10" s="179"/>
      <c r="AJ10" s="178"/>
      <c r="AK10" s="178"/>
      <c r="AQ10" s="157"/>
    </row>
    <row r="11" spans="1:43" s="177" customFormat="1" x14ac:dyDescent="0.2">
      <c r="A11" s="445"/>
      <c r="B11" s="446"/>
      <c r="C11" s="182" t="s">
        <v>110</v>
      </c>
      <c r="D11" s="159" t="s">
        <v>67</v>
      </c>
      <c r="E11" s="174">
        <f>VLOOKUP(D11,'[1]DANH SACH H'!$A$2:$K$27,7,0)</f>
        <v>30</v>
      </c>
      <c r="F11" s="45"/>
      <c r="G11" s="45"/>
      <c r="H11" s="160"/>
      <c r="I11" s="160">
        <f t="shared" si="0"/>
        <v>1</v>
      </c>
      <c r="J11" s="160">
        <f t="shared" si="1"/>
        <v>1</v>
      </c>
      <c r="K11" s="175">
        <f t="shared" si="2"/>
        <v>0</v>
      </c>
      <c r="L11" s="448"/>
      <c r="M11" s="409"/>
      <c r="N11" s="175"/>
      <c r="O11" s="422"/>
      <c r="P11" s="176">
        <f>1*0.5</f>
        <v>0.5</v>
      </c>
      <c r="Q11" s="176">
        <f>4*0.3</f>
        <v>1.2</v>
      </c>
      <c r="R11" s="176">
        <f t="shared" si="3"/>
        <v>6</v>
      </c>
      <c r="S11" s="160"/>
      <c r="T11" s="160"/>
      <c r="U11" s="409"/>
      <c r="V11" s="409"/>
      <c r="W11" s="413"/>
      <c r="X11" s="160"/>
      <c r="Y11" s="160"/>
      <c r="Z11" s="160"/>
      <c r="AA11" s="160"/>
      <c r="AB11" s="160"/>
      <c r="AC11" s="413"/>
      <c r="AD11" s="413"/>
      <c r="AE11" s="413"/>
      <c r="AF11" s="414"/>
      <c r="AH11" s="178"/>
      <c r="AI11" s="179"/>
      <c r="AJ11" s="178"/>
      <c r="AK11" s="178"/>
      <c r="AQ11" s="157"/>
    </row>
    <row r="12" spans="1:43" s="177" customFormat="1" x14ac:dyDescent="0.2">
      <c r="A12" s="445"/>
      <c r="B12" s="446"/>
      <c r="C12" s="181" t="s">
        <v>140</v>
      </c>
      <c r="D12" s="159" t="s">
        <v>67</v>
      </c>
      <c r="E12" s="174">
        <f>VLOOKUP(D12,'[1]DANH SACH H'!$A$2:$K$27,7,0)</f>
        <v>30</v>
      </c>
      <c r="F12" s="45"/>
      <c r="G12" s="45"/>
      <c r="H12" s="160"/>
      <c r="I12" s="160">
        <f t="shared" si="0"/>
        <v>1</v>
      </c>
      <c r="J12" s="160">
        <f t="shared" si="1"/>
        <v>1</v>
      </c>
      <c r="K12" s="175">
        <f t="shared" si="2"/>
        <v>0</v>
      </c>
      <c r="L12" s="448"/>
      <c r="M12" s="409"/>
      <c r="N12" s="175"/>
      <c r="O12" s="422"/>
      <c r="P12" s="176">
        <f>1*0.5</f>
        <v>0.5</v>
      </c>
      <c r="Q12" s="176">
        <f>4*0.3</f>
        <v>1.2</v>
      </c>
      <c r="R12" s="176">
        <f t="shared" si="3"/>
        <v>6</v>
      </c>
      <c r="S12" s="160"/>
      <c r="T12" s="160"/>
      <c r="U12" s="409"/>
      <c r="V12" s="409"/>
      <c r="W12" s="413"/>
      <c r="X12" s="160"/>
      <c r="Y12" s="160"/>
      <c r="Z12" s="160"/>
      <c r="AA12" s="160"/>
      <c r="AB12" s="160"/>
      <c r="AC12" s="413"/>
      <c r="AD12" s="413"/>
      <c r="AE12" s="413"/>
      <c r="AF12" s="414"/>
      <c r="AH12" s="178"/>
      <c r="AI12" s="179"/>
      <c r="AJ12" s="178"/>
      <c r="AK12" s="178"/>
      <c r="AQ12" s="157"/>
    </row>
    <row r="13" spans="1:43" s="177" customFormat="1" x14ac:dyDescent="0.2">
      <c r="A13" s="445"/>
      <c r="B13" s="446"/>
      <c r="C13" s="181" t="s">
        <v>139</v>
      </c>
      <c r="D13" s="159" t="s">
        <v>74</v>
      </c>
      <c r="E13" s="174">
        <v>30</v>
      </c>
      <c r="F13" s="79">
        <v>24</v>
      </c>
      <c r="G13" s="76">
        <v>6</v>
      </c>
      <c r="H13" s="160"/>
      <c r="I13" s="160">
        <f t="shared" si="0"/>
        <v>1</v>
      </c>
      <c r="J13" s="160">
        <f t="shared" si="1"/>
        <v>1</v>
      </c>
      <c r="K13" s="175">
        <f t="shared" si="2"/>
        <v>30</v>
      </c>
      <c r="L13" s="448"/>
      <c r="M13" s="409"/>
      <c r="N13" s="175"/>
      <c r="O13" s="422"/>
      <c r="P13" s="176"/>
      <c r="Q13" s="176"/>
      <c r="R13" s="176">
        <f t="shared" si="3"/>
        <v>6</v>
      </c>
      <c r="S13" s="160"/>
      <c r="T13" s="160"/>
      <c r="U13" s="409"/>
      <c r="V13" s="409"/>
      <c r="W13" s="413"/>
      <c r="X13" s="160"/>
      <c r="Y13" s="160"/>
      <c r="Z13" s="160"/>
      <c r="AA13" s="160"/>
      <c r="AB13" s="160"/>
      <c r="AC13" s="413"/>
      <c r="AD13" s="413"/>
      <c r="AE13" s="413"/>
      <c r="AF13" s="414"/>
      <c r="AH13" s="178"/>
      <c r="AI13" s="179"/>
      <c r="AJ13" s="178"/>
      <c r="AK13" s="178"/>
      <c r="AQ13" s="157"/>
    </row>
    <row r="14" spans="1:43" s="177" customFormat="1" x14ac:dyDescent="0.2">
      <c r="A14" s="445"/>
      <c r="B14" s="446"/>
      <c r="C14" s="182" t="s">
        <v>110</v>
      </c>
      <c r="D14" s="159" t="s">
        <v>74</v>
      </c>
      <c r="E14" s="174">
        <v>30</v>
      </c>
      <c r="F14" s="77">
        <v>15</v>
      </c>
      <c r="G14" s="77">
        <v>45</v>
      </c>
      <c r="H14" s="160"/>
      <c r="I14" s="160">
        <f t="shared" si="0"/>
        <v>1</v>
      </c>
      <c r="J14" s="160">
        <f t="shared" si="1"/>
        <v>1</v>
      </c>
      <c r="K14" s="175">
        <f t="shared" si="2"/>
        <v>60</v>
      </c>
      <c r="L14" s="448"/>
      <c r="M14" s="409"/>
      <c r="N14" s="175"/>
      <c r="O14" s="422"/>
      <c r="P14" s="176">
        <f>1*0.5</f>
        <v>0.5</v>
      </c>
      <c r="Q14" s="176">
        <f>4*0.3</f>
        <v>1.2</v>
      </c>
      <c r="R14" s="176">
        <f t="shared" si="3"/>
        <v>6</v>
      </c>
      <c r="S14" s="160"/>
      <c r="T14" s="160"/>
      <c r="U14" s="409"/>
      <c r="V14" s="409"/>
      <c r="W14" s="413"/>
      <c r="X14" s="160"/>
      <c r="Y14" s="160"/>
      <c r="Z14" s="160"/>
      <c r="AA14" s="160"/>
      <c r="AB14" s="160"/>
      <c r="AC14" s="413"/>
      <c r="AD14" s="413"/>
      <c r="AE14" s="413"/>
      <c r="AF14" s="414"/>
      <c r="AH14" s="178"/>
      <c r="AI14" s="179"/>
      <c r="AJ14" s="178"/>
      <c r="AK14" s="178"/>
      <c r="AQ14" s="157"/>
    </row>
    <row r="15" spans="1:43" s="177" customFormat="1" x14ac:dyDescent="0.2">
      <c r="A15" s="445"/>
      <c r="B15" s="446"/>
      <c r="C15" s="182" t="s">
        <v>110</v>
      </c>
      <c r="D15" s="159" t="s">
        <v>79</v>
      </c>
      <c r="E15" s="174">
        <f>VLOOKUP(D15,'[1]DANH SACH H'!$A$2:$K$27,7,0)</f>
        <v>25</v>
      </c>
      <c r="F15" s="45">
        <v>15</v>
      </c>
      <c r="G15" s="45">
        <v>45</v>
      </c>
      <c r="H15" s="160"/>
      <c r="I15" s="160">
        <f t="shared" si="0"/>
        <v>1</v>
      </c>
      <c r="J15" s="160">
        <f t="shared" si="1"/>
        <v>1</v>
      </c>
      <c r="K15" s="175">
        <f t="shared" si="2"/>
        <v>60</v>
      </c>
      <c r="L15" s="448"/>
      <c r="M15" s="409"/>
      <c r="N15" s="175"/>
      <c r="O15" s="422"/>
      <c r="P15" s="176">
        <f>1*0.5</f>
        <v>0.5</v>
      </c>
      <c r="Q15" s="176">
        <f>4*0.3</f>
        <v>1.2</v>
      </c>
      <c r="R15" s="176">
        <f t="shared" si="3"/>
        <v>5</v>
      </c>
      <c r="S15" s="160"/>
      <c r="T15" s="160"/>
      <c r="U15" s="409"/>
      <c r="V15" s="409"/>
      <c r="W15" s="413"/>
      <c r="X15" s="160"/>
      <c r="Y15" s="160"/>
      <c r="Z15" s="160"/>
      <c r="AA15" s="160"/>
      <c r="AB15" s="160"/>
      <c r="AC15" s="413"/>
      <c r="AD15" s="413"/>
      <c r="AE15" s="413"/>
      <c r="AF15" s="414"/>
      <c r="AH15" s="178"/>
      <c r="AI15" s="179"/>
      <c r="AJ15" s="178"/>
      <c r="AK15" s="178"/>
      <c r="AQ15" s="157"/>
    </row>
    <row r="16" spans="1:43" s="177" customFormat="1" x14ac:dyDescent="0.2">
      <c r="A16" s="445"/>
      <c r="B16" s="446"/>
      <c r="C16" s="183" t="s">
        <v>211</v>
      </c>
      <c r="D16" s="159" t="s">
        <v>212</v>
      </c>
      <c r="E16" s="184">
        <v>30</v>
      </c>
      <c r="F16" s="82">
        <v>36</v>
      </c>
      <c r="G16" s="82"/>
      <c r="H16" s="160"/>
      <c r="I16" s="160">
        <f t="shared" si="0"/>
        <v>1</v>
      </c>
      <c r="J16" s="160">
        <f t="shared" si="1"/>
        <v>1</v>
      </c>
      <c r="K16" s="175">
        <f>J16*G16+I16*F16</f>
        <v>36</v>
      </c>
      <c r="L16" s="448"/>
      <c r="M16" s="409"/>
      <c r="N16" s="175"/>
      <c r="O16" s="422"/>
      <c r="P16" s="176">
        <f>1*1.5</f>
        <v>1.5</v>
      </c>
      <c r="Q16" s="176">
        <f>1*0.3</f>
        <v>0.3</v>
      </c>
      <c r="R16" s="176">
        <f>0.1*E16</f>
        <v>3</v>
      </c>
      <c r="S16" s="160"/>
      <c r="T16" s="160"/>
      <c r="U16" s="409"/>
      <c r="V16" s="409"/>
      <c r="W16" s="413"/>
      <c r="X16" s="160"/>
      <c r="Y16" s="160"/>
      <c r="Z16" s="160"/>
      <c r="AA16" s="160"/>
      <c r="AB16" s="160"/>
      <c r="AC16" s="413"/>
      <c r="AD16" s="413"/>
      <c r="AE16" s="413"/>
      <c r="AF16" s="414"/>
      <c r="AH16" s="178"/>
      <c r="AI16" s="179"/>
      <c r="AJ16" s="178"/>
      <c r="AK16" s="178"/>
      <c r="AQ16" s="157"/>
    </row>
    <row r="17" spans="1:43" s="177" customFormat="1" x14ac:dyDescent="0.2">
      <c r="A17" s="445"/>
      <c r="B17" s="446"/>
      <c r="C17" s="183" t="s">
        <v>211</v>
      </c>
      <c r="D17" s="159" t="s">
        <v>213</v>
      </c>
      <c r="E17" s="184">
        <v>30</v>
      </c>
      <c r="F17" s="82">
        <v>36</v>
      </c>
      <c r="G17" s="45"/>
      <c r="H17" s="160"/>
      <c r="I17" s="160">
        <f t="shared" si="0"/>
        <v>1</v>
      </c>
      <c r="J17" s="160">
        <f t="shared" si="1"/>
        <v>1</v>
      </c>
      <c r="K17" s="175">
        <f>J17*G17+I17*F17</f>
        <v>36</v>
      </c>
      <c r="L17" s="448"/>
      <c r="M17" s="409"/>
      <c r="N17" s="175"/>
      <c r="O17" s="422"/>
      <c r="P17" s="176">
        <f>1*1.5</f>
        <v>1.5</v>
      </c>
      <c r="Q17" s="176">
        <f>1*0.3</f>
        <v>0.3</v>
      </c>
      <c r="R17" s="176">
        <f>0.1*E17</f>
        <v>3</v>
      </c>
      <c r="S17" s="160"/>
      <c r="T17" s="160"/>
      <c r="U17" s="409"/>
      <c r="V17" s="409"/>
      <c r="W17" s="413"/>
      <c r="X17" s="160"/>
      <c r="Y17" s="160"/>
      <c r="Z17" s="160"/>
      <c r="AA17" s="160"/>
      <c r="AB17" s="160"/>
      <c r="AC17" s="413"/>
      <c r="AD17" s="413"/>
      <c r="AE17" s="413"/>
      <c r="AF17" s="414"/>
      <c r="AH17" s="178"/>
      <c r="AI17" s="179"/>
      <c r="AJ17" s="178"/>
      <c r="AK17" s="178"/>
      <c r="AQ17" s="157"/>
    </row>
    <row r="18" spans="1:43" s="177" customFormat="1" x14ac:dyDescent="0.2">
      <c r="A18" s="445"/>
      <c r="B18" s="446"/>
      <c r="C18" s="183" t="s">
        <v>211</v>
      </c>
      <c r="D18" s="159" t="s">
        <v>214</v>
      </c>
      <c r="E18" s="184">
        <v>30</v>
      </c>
      <c r="F18" s="82">
        <v>36</v>
      </c>
      <c r="G18" s="76"/>
      <c r="H18" s="160"/>
      <c r="I18" s="160">
        <f t="shared" si="0"/>
        <v>1</v>
      </c>
      <c r="J18" s="160">
        <f t="shared" si="1"/>
        <v>1</v>
      </c>
      <c r="K18" s="175">
        <f>J18*G18+I18*F18</f>
        <v>36</v>
      </c>
      <c r="L18" s="448"/>
      <c r="M18" s="409"/>
      <c r="N18" s="175"/>
      <c r="O18" s="422"/>
      <c r="P18" s="176">
        <f>1*1.5</f>
        <v>1.5</v>
      </c>
      <c r="Q18" s="176">
        <f>1*0.3</f>
        <v>0.3</v>
      </c>
      <c r="R18" s="176">
        <f>0.1*E18</f>
        <v>3</v>
      </c>
      <c r="S18" s="160"/>
      <c r="T18" s="160"/>
      <c r="U18" s="409"/>
      <c r="V18" s="409"/>
      <c r="W18" s="413"/>
      <c r="X18" s="160"/>
      <c r="Y18" s="160"/>
      <c r="Z18" s="160"/>
      <c r="AA18" s="160"/>
      <c r="AB18" s="160"/>
      <c r="AC18" s="413"/>
      <c r="AD18" s="413"/>
      <c r="AE18" s="413"/>
      <c r="AF18" s="414"/>
      <c r="AH18" s="178"/>
      <c r="AI18" s="179"/>
      <c r="AJ18" s="178"/>
      <c r="AK18" s="178"/>
      <c r="AQ18" s="157"/>
    </row>
    <row r="19" spans="1:43" s="177" customFormat="1" ht="13.5" thickBot="1" x14ac:dyDescent="0.25">
      <c r="A19" s="445"/>
      <c r="B19" s="446"/>
      <c r="C19" s="183" t="s">
        <v>211</v>
      </c>
      <c r="D19" s="159" t="s">
        <v>215</v>
      </c>
      <c r="E19" s="184">
        <v>30</v>
      </c>
      <c r="F19" s="82">
        <v>36</v>
      </c>
      <c r="G19" s="76"/>
      <c r="H19" s="160"/>
      <c r="I19" s="160">
        <f t="shared" si="0"/>
        <v>1</v>
      </c>
      <c r="J19" s="160">
        <f t="shared" si="1"/>
        <v>1</v>
      </c>
      <c r="K19" s="175">
        <f>J19*G19+I19*F19</f>
        <v>36</v>
      </c>
      <c r="L19" s="449"/>
      <c r="M19" s="409"/>
      <c r="N19" s="175"/>
      <c r="O19" s="422"/>
      <c r="P19" s="176">
        <f>1*1.5</f>
        <v>1.5</v>
      </c>
      <c r="Q19" s="176">
        <f>1*0.3</f>
        <v>0.3</v>
      </c>
      <c r="R19" s="176">
        <f>0.1*E19</f>
        <v>3</v>
      </c>
      <c r="S19" s="160"/>
      <c r="T19" s="160"/>
      <c r="U19" s="409"/>
      <c r="V19" s="409"/>
      <c r="W19" s="413"/>
      <c r="X19" s="160"/>
      <c r="Y19" s="160"/>
      <c r="Z19" s="160"/>
      <c r="AA19" s="160"/>
      <c r="AB19" s="160"/>
      <c r="AC19" s="413"/>
      <c r="AD19" s="413"/>
      <c r="AE19" s="413"/>
      <c r="AF19" s="414"/>
      <c r="AH19" s="178"/>
      <c r="AI19" s="179"/>
      <c r="AJ19" s="178"/>
      <c r="AK19" s="178"/>
      <c r="AQ19" s="157"/>
    </row>
    <row r="20" spans="1:43" s="177" customFormat="1" ht="12" customHeight="1" thickBot="1" x14ac:dyDescent="0.25">
      <c r="A20" s="445"/>
      <c r="B20" s="453" t="s">
        <v>62</v>
      </c>
      <c r="C20" s="180" t="s">
        <v>61</v>
      </c>
      <c r="D20" s="38" t="s">
        <v>51</v>
      </c>
      <c r="E20" s="174">
        <f>VLOOKUP(D20,'[1]DANH SACH H'!$A$2:$K$27,7,0)</f>
        <v>19</v>
      </c>
      <c r="F20" s="45">
        <v>15</v>
      </c>
      <c r="G20" s="45">
        <v>45</v>
      </c>
      <c r="H20" s="160"/>
      <c r="I20" s="160">
        <f>IF(E20&lt;35,1,IF(E20&gt;=35,1.2,1.3))</f>
        <v>1</v>
      </c>
      <c r="J20" s="160">
        <f>IF(E20&lt;18,1,1)</f>
        <v>1</v>
      </c>
      <c r="K20" s="175">
        <f>(F20*I20+G20*J20)</f>
        <v>60</v>
      </c>
      <c r="L20" s="447">
        <f>SUM(K20:K23)</f>
        <v>396</v>
      </c>
      <c r="M20" s="185"/>
      <c r="N20" s="175"/>
      <c r="O20" s="422"/>
      <c r="P20" s="176">
        <f t="shared" ref="P20:P26" si="4">1*0.5</f>
        <v>0.5</v>
      </c>
      <c r="Q20" s="176">
        <f t="shared" ref="Q20:Q26" si="5">4*0.3</f>
        <v>1.2</v>
      </c>
      <c r="R20" s="176">
        <f t="shared" ref="R20:R26" si="6">0.2*E20</f>
        <v>3.8000000000000003</v>
      </c>
      <c r="S20" s="160"/>
      <c r="T20" s="160"/>
      <c r="U20" s="409"/>
      <c r="V20" s="409"/>
      <c r="W20" s="413">
        <f>SUM(M20:V23)</f>
        <v>23</v>
      </c>
      <c r="X20" s="160"/>
      <c r="Y20" s="160"/>
      <c r="Z20" s="160"/>
      <c r="AA20" s="160"/>
      <c r="AB20" s="160"/>
      <c r="AC20" s="413">
        <f>L20+W20</f>
        <v>419</v>
      </c>
      <c r="AD20" s="413">
        <v>280</v>
      </c>
      <c r="AE20" s="413">
        <f>AC20-AD20</f>
        <v>139</v>
      </c>
      <c r="AF20" s="414"/>
      <c r="AH20" s="178"/>
      <c r="AI20" s="179"/>
      <c r="AJ20" s="178"/>
      <c r="AK20" s="186"/>
      <c r="AQ20" s="157"/>
    </row>
    <row r="21" spans="1:43" s="177" customFormat="1" ht="12" customHeight="1" thickBot="1" x14ac:dyDescent="0.25">
      <c r="A21" s="445"/>
      <c r="B21" s="454"/>
      <c r="C21" s="180" t="s">
        <v>122</v>
      </c>
      <c r="D21" s="38" t="s">
        <v>123</v>
      </c>
      <c r="E21" s="174">
        <f>VLOOKUP(D21,'[1]DANH SACH H'!$A$2:$K$27,7,0)</f>
        <v>2</v>
      </c>
      <c r="F21" s="45">
        <v>30</v>
      </c>
      <c r="G21" s="45">
        <v>60</v>
      </c>
      <c r="H21" s="160"/>
      <c r="I21" s="160">
        <f>IF(E21&lt;35,1,IF(E21&gt;=35,1.2,1.3))</f>
        <v>1</v>
      </c>
      <c r="J21" s="160">
        <f>IF(E21&lt;18,1,1)</f>
        <v>1</v>
      </c>
      <c r="K21" s="175">
        <f>(F21*I21+G21*J21)</f>
        <v>90</v>
      </c>
      <c r="L21" s="448"/>
      <c r="M21" s="185"/>
      <c r="N21" s="175"/>
      <c r="O21" s="422"/>
      <c r="P21" s="176">
        <f t="shared" si="4"/>
        <v>0.5</v>
      </c>
      <c r="Q21" s="176">
        <f t="shared" si="5"/>
        <v>1.2</v>
      </c>
      <c r="R21" s="176">
        <f t="shared" si="6"/>
        <v>0.4</v>
      </c>
      <c r="S21" s="160"/>
      <c r="T21" s="160"/>
      <c r="U21" s="409"/>
      <c r="V21" s="409"/>
      <c r="W21" s="413"/>
      <c r="X21" s="160"/>
      <c r="Y21" s="160"/>
      <c r="Z21" s="160"/>
      <c r="AA21" s="160"/>
      <c r="AB21" s="160"/>
      <c r="AC21" s="413"/>
      <c r="AD21" s="413"/>
      <c r="AE21" s="413"/>
      <c r="AF21" s="414"/>
      <c r="AH21" s="178"/>
      <c r="AI21" s="179"/>
      <c r="AJ21" s="178"/>
      <c r="AK21" s="186"/>
      <c r="AQ21" s="157"/>
    </row>
    <row r="22" spans="1:43" s="177" customFormat="1" ht="12" customHeight="1" thickBot="1" x14ac:dyDescent="0.25">
      <c r="A22" s="445"/>
      <c r="B22" s="454"/>
      <c r="C22" s="180" t="s">
        <v>71</v>
      </c>
      <c r="D22" s="38" t="s">
        <v>74</v>
      </c>
      <c r="E22" s="174">
        <f>VLOOKUP(D22,'[1]DANH SACH H'!$A$2:$K$27,7,0)</f>
        <v>35</v>
      </c>
      <c r="F22" s="77">
        <v>30</v>
      </c>
      <c r="G22" s="77">
        <v>90</v>
      </c>
      <c r="H22" s="160"/>
      <c r="I22" s="160">
        <f>IF(E22&lt;35,1,IF(E22&gt;=35,1.2,1.3))</f>
        <v>1.2</v>
      </c>
      <c r="J22" s="160">
        <f>IF(E22&lt;18,1,1)</f>
        <v>1</v>
      </c>
      <c r="K22" s="175">
        <f>(F22*I22+G22*J22)</f>
        <v>126</v>
      </c>
      <c r="L22" s="448"/>
      <c r="M22" s="185"/>
      <c r="N22" s="175"/>
      <c r="O22" s="422"/>
      <c r="P22" s="176">
        <f t="shared" si="4"/>
        <v>0.5</v>
      </c>
      <c r="Q22" s="176">
        <f t="shared" si="5"/>
        <v>1.2</v>
      </c>
      <c r="R22" s="176">
        <f t="shared" si="6"/>
        <v>7</v>
      </c>
      <c r="S22" s="160"/>
      <c r="T22" s="160"/>
      <c r="U22" s="409"/>
      <c r="V22" s="409"/>
      <c r="W22" s="413"/>
      <c r="X22" s="160"/>
      <c r="Y22" s="160"/>
      <c r="Z22" s="160"/>
      <c r="AA22" s="160"/>
      <c r="AB22" s="160"/>
      <c r="AC22" s="413"/>
      <c r="AD22" s="413"/>
      <c r="AE22" s="413"/>
      <c r="AF22" s="414"/>
      <c r="AH22" s="178"/>
      <c r="AI22" s="179"/>
      <c r="AJ22" s="178"/>
      <c r="AK22" s="186"/>
      <c r="AQ22" s="157"/>
    </row>
    <row r="23" spans="1:43" s="177" customFormat="1" x14ac:dyDescent="0.2">
      <c r="A23" s="445"/>
      <c r="B23" s="454"/>
      <c r="C23" s="182" t="s">
        <v>142</v>
      </c>
      <c r="D23" s="38" t="s">
        <v>79</v>
      </c>
      <c r="E23" s="174">
        <f>VLOOKUP(D23,'[1]DANH SACH H'!$A$2:$K$27,7,0)</f>
        <v>25</v>
      </c>
      <c r="F23" s="45">
        <v>30</v>
      </c>
      <c r="G23" s="45">
        <v>90</v>
      </c>
      <c r="H23" s="23"/>
      <c r="I23" s="160">
        <f>IF(E23&lt;35,1,IF(E23&gt;=35,1.2,1.3))</f>
        <v>1</v>
      </c>
      <c r="J23" s="160">
        <f>IF(E23&lt;18,1,1)</f>
        <v>1</v>
      </c>
      <c r="K23" s="175">
        <f>(F23*I23+G23*J23)</f>
        <v>120</v>
      </c>
      <c r="L23" s="449"/>
      <c r="M23" s="185"/>
      <c r="N23" s="175"/>
      <c r="O23" s="422"/>
      <c r="P23" s="176">
        <f t="shared" si="4"/>
        <v>0.5</v>
      </c>
      <c r="Q23" s="176">
        <f t="shared" si="5"/>
        <v>1.2</v>
      </c>
      <c r="R23" s="176">
        <f t="shared" si="6"/>
        <v>5</v>
      </c>
      <c r="S23" s="160"/>
      <c r="T23" s="160"/>
      <c r="U23" s="409"/>
      <c r="V23" s="409"/>
      <c r="W23" s="413"/>
      <c r="X23" s="160"/>
      <c r="Y23" s="160"/>
      <c r="Z23" s="160"/>
      <c r="AA23" s="160"/>
      <c r="AB23" s="160"/>
      <c r="AC23" s="413"/>
      <c r="AD23" s="413"/>
      <c r="AE23" s="413"/>
      <c r="AF23" s="414"/>
      <c r="AH23" s="178"/>
      <c r="AI23" s="179">
        <f>SUM(Q23:R23)</f>
        <v>6.2</v>
      </c>
      <c r="AJ23" s="178"/>
      <c r="AK23" s="186" t="s">
        <v>216</v>
      </c>
      <c r="AQ23" s="157"/>
    </row>
    <row r="24" spans="1:43" s="107" customFormat="1" ht="12" customHeight="1" x14ac:dyDescent="0.2">
      <c r="A24" s="445"/>
      <c r="B24" s="453" t="s">
        <v>56</v>
      </c>
      <c r="C24" s="187" t="s">
        <v>110</v>
      </c>
      <c r="D24" s="38" t="s">
        <v>51</v>
      </c>
      <c r="E24" s="174">
        <f>VLOOKUP(D24,'[1]DANH SACH H'!$A$2:$K$27,7,0)</f>
        <v>19</v>
      </c>
      <c r="F24" s="77">
        <v>15</v>
      </c>
      <c r="G24" s="19">
        <v>45</v>
      </c>
      <c r="H24" s="51"/>
      <c r="I24" s="160">
        <f t="shared" ref="I24:I31" si="7">IF(E24&lt;35,1,IF(E24&gt;=35,1.2,1.3))</f>
        <v>1</v>
      </c>
      <c r="J24" s="160">
        <f t="shared" ref="J24:J31" si="8">IF(E24&lt;18,1,1)</f>
        <v>1</v>
      </c>
      <c r="K24" s="175">
        <f t="shared" ref="K24:K31" si="9">(F24*I24+G24*J24)</f>
        <v>60</v>
      </c>
      <c r="L24" s="447">
        <f>SUM(K24:K32)</f>
        <v>498</v>
      </c>
      <c r="M24" s="456">
        <f>ROUND(32*0.3*14,0)/2</f>
        <v>67</v>
      </c>
      <c r="N24" s="188"/>
      <c r="O24" s="422"/>
      <c r="P24" s="176">
        <f t="shared" si="4"/>
        <v>0.5</v>
      </c>
      <c r="Q24" s="176">
        <f t="shared" si="5"/>
        <v>1.2</v>
      </c>
      <c r="R24" s="176">
        <f t="shared" si="6"/>
        <v>3.8000000000000003</v>
      </c>
      <c r="S24" s="160"/>
      <c r="T24" s="160"/>
      <c r="U24" s="456"/>
      <c r="V24" s="456"/>
      <c r="W24" s="413">
        <f>SUM(M24:V32)</f>
        <v>136.10000000000002</v>
      </c>
      <c r="X24" s="160"/>
      <c r="Y24" s="160"/>
      <c r="Z24" s="160"/>
      <c r="AA24" s="160"/>
      <c r="AB24" s="160"/>
      <c r="AC24" s="423">
        <f>L24+W24</f>
        <v>634.1</v>
      </c>
      <c r="AD24" s="413">
        <v>280</v>
      </c>
      <c r="AE24" s="413">
        <f>AC24-AD24</f>
        <v>354.1</v>
      </c>
      <c r="AF24" s="461"/>
      <c r="AG24" s="177"/>
      <c r="AH24" s="178"/>
      <c r="AI24" s="189"/>
      <c r="AJ24" s="178"/>
      <c r="AK24" s="178"/>
      <c r="AM24" s="177"/>
    </row>
    <row r="25" spans="1:43" s="107" customFormat="1" ht="12" customHeight="1" x14ac:dyDescent="0.2">
      <c r="A25" s="445"/>
      <c r="B25" s="454"/>
      <c r="C25" s="180" t="s">
        <v>124</v>
      </c>
      <c r="D25" s="38" t="s">
        <v>123</v>
      </c>
      <c r="E25" s="174">
        <f>VLOOKUP(D25,'[1]DANH SACH H'!$A$2:$K$27,7,0)</f>
        <v>2</v>
      </c>
      <c r="F25" s="76">
        <v>20</v>
      </c>
      <c r="G25" s="76">
        <v>70</v>
      </c>
      <c r="H25" s="51"/>
      <c r="I25" s="160">
        <f t="shared" si="7"/>
        <v>1</v>
      </c>
      <c r="J25" s="160">
        <f t="shared" si="8"/>
        <v>1</v>
      </c>
      <c r="K25" s="175">
        <f t="shared" si="9"/>
        <v>90</v>
      </c>
      <c r="L25" s="448"/>
      <c r="M25" s="457"/>
      <c r="N25" s="188"/>
      <c r="O25" s="422"/>
      <c r="P25" s="176">
        <f t="shared" si="4"/>
        <v>0.5</v>
      </c>
      <c r="Q25" s="176">
        <f t="shared" si="5"/>
        <v>1.2</v>
      </c>
      <c r="R25" s="176">
        <f t="shared" si="6"/>
        <v>0.4</v>
      </c>
      <c r="S25" s="160"/>
      <c r="T25" s="160"/>
      <c r="U25" s="457"/>
      <c r="V25" s="457"/>
      <c r="W25" s="413"/>
      <c r="X25" s="160"/>
      <c r="Y25" s="160"/>
      <c r="Z25" s="160"/>
      <c r="AA25" s="160"/>
      <c r="AB25" s="160"/>
      <c r="AC25" s="423"/>
      <c r="AD25" s="413"/>
      <c r="AE25" s="413"/>
      <c r="AF25" s="462"/>
      <c r="AG25" s="177"/>
      <c r="AH25" s="178"/>
      <c r="AI25" s="189"/>
      <c r="AJ25" s="178"/>
      <c r="AK25" s="178"/>
      <c r="AM25" s="177"/>
    </row>
    <row r="26" spans="1:43" s="107" customFormat="1" ht="12" customHeight="1" x14ac:dyDescent="0.2">
      <c r="A26" s="445"/>
      <c r="B26" s="454"/>
      <c r="C26" s="180" t="s">
        <v>125</v>
      </c>
      <c r="D26" s="38" t="s">
        <v>123</v>
      </c>
      <c r="E26" s="174">
        <f>VLOOKUP(D26,'[1]DANH SACH H'!$A$2:$K$27,7,0)</f>
        <v>2</v>
      </c>
      <c r="F26" s="77">
        <v>60</v>
      </c>
      <c r="G26" s="19">
        <v>60</v>
      </c>
      <c r="H26" s="51"/>
      <c r="I26" s="160">
        <f t="shared" si="7"/>
        <v>1</v>
      </c>
      <c r="J26" s="160">
        <f t="shared" si="8"/>
        <v>1</v>
      </c>
      <c r="K26" s="175">
        <f t="shared" si="9"/>
        <v>120</v>
      </c>
      <c r="L26" s="448"/>
      <c r="M26" s="457"/>
      <c r="N26" s="188"/>
      <c r="O26" s="422"/>
      <c r="P26" s="176">
        <f t="shared" si="4"/>
        <v>0.5</v>
      </c>
      <c r="Q26" s="176">
        <f t="shared" si="5"/>
        <v>1.2</v>
      </c>
      <c r="R26" s="176">
        <f t="shared" si="6"/>
        <v>0.4</v>
      </c>
      <c r="S26" s="160"/>
      <c r="T26" s="160"/>
      <c r="U26" s="457"/>
      <c r="V26" s="457"/>
      <c r="W26" s="413"/>
      <c r="X26" s="160"/>
      <c r="Y26" s="160"/>
      <c r="Z26" s="160"/>
      <c r="AA26" s="160"/>
      <c r="AB26" s="160"/>
      <c r="AC26" s="423"/>
      <c r="AD26" s="413"/>
      <c r="AE26" s="413"/>
      <c r="AF26" s="462"/>
      <c r="AG26" s="177"/>
      <c r="AH26" s="178"/>
      <c r="AI26" s="189"/>
      <c r="AJ26" s="178"/>
      <c r="AK26" s="178"/>
      <c r="AM26" s="177"/>
    </row>
    <row r="27" spans="1:43" s="107" customFormat="1" ht="12" customHeight="1" x14ac:dyDescent="0.2">
      <c r="A27" s="445"/>
      <c r="B27" s="454"/>
      <c r="C27" s="181" t="s">
        <v>85</v>
      </c>
      <c r="D27" s="38" t="s">
        <v>74</v>
      </c>
      <c r="E27" s="174">
        <f>VLOOKUP(D27,'[1]DANH SACH H'!$A$2:$K$27,7,0)</f>
        <v>35</v>
      </c>
      <c r="F27" s="77">
        <v>45</v>
      </c>
      <c r="G27" s="19">
        <v>15</v>
      </c>
      <c r="H27" s="51"/>
      <c r="I27" s="160">
        <f t="shared" si="7"/>
        <v>1.2</v>
      </c>
      <c r="J27" s="160">
        <f t="shared" si="8"/>
        <v>1</v>
      </c>
      <c r="K27" s="175">
        <f t="shared" si="9"/>
        <v>69</v>
      </c>
      <c r="L27" s="448"/>
      <c r="M27" s="457"/>
      <c r="N27" s="188"/>
      <c r="O27" s="422"/>
      <c r="P27" s="176"/>
      <c r="Q27" s="176"/>
      <c r="R27" s="176">
        <f>0.1*E27</f>
        <v>3.5</v>
      </c>
      <c r="S27" s="160"/>
      <c r="T27" s="160"/>
      <c r="U27" s="457"/>
      <c r="V27" s="457"/>
      <c r="W27" s="413"/>
      <c r="X27" s="160"/>
      <c r="Y27" s="160"/>
      <c r="Z27" s="160"/>
      <c r="AA27" s="160"/>
      <c r="AB27" s="160"/>
      <c r="AC27" s="423"/>
      <c r="AD27" s="413"/>
      <c r="AE27" s="413"/>
      <c r="AF27" s="462"/>
      <c r="AG27" s="177"/>
      <c r="AH27" s="178"/>
      <c r="AI27" s="189"/>
      <c r="AJ27" s="178"/>
      <c r="AK27" s="178"/>
      <c r="AM27" s="177"/>
    </row>
    <row r="28" spans="1:43" s="107" customFormat="1" ht="12" customHeight="1" x14ac:dyDescent="0.2">
      <c r="A28" s="445"/>
      <c r="B28" s="454"/>
      <c r="C28" s="181" t="s">
        <v>81</v>
      </c>
      <c r="D28" s="38" t="s">
        <v>74</v>
      </c>
      <c r="E28" s="174">
        <f>VLOOKUP(D28,'[1]DANH SACH H'!$A$2:$K$27,7,0)</f>
        <v>35</v>
      </c>
      <c r="F28" s="77">
        <v>30</v>
      </c>
      <c r="G28" s="19">
        <v>15</v>
      </c>
      <c r="H28" s="51"/>
      <c r="I28" s="160">
        <f t="shared" si="7"/>
        <v>1.2</v>
      </c>
      <c r="J28" s="160">
        <f t="shared" si="8"/>
        <v>1</v>
      </c>
      <c r="K28" s="175">
        <f t="shared" si="9"/>
        <v>51</v>
      </c>
      <c r="L28" s="448"/>
      <c r="M28" s="457"/>
      <c r="N28" s="188"/>
      <c r="O28" s="422"/>
      <c r="P28" s="176"/>
      <c r="Q28" s="176"/>
      <c r="R28" s="176">
        <f>0.1*E28</f>
        <v>3.5</v>
      </c>
      <c r="S28" s="160"/>
      <c r="T28" s="160"/>
      <c r="U28" s="457"/>
      <c r="V28" s="457"/>
      <c r="W28" s="413"/>
      <c r="X28" s="160"/>
      <c r="Y28" s="160"/>
      <c r="Z28" s="160"/>
      <c r="AA28" s="160"/>
      <c r="AB28" s="160"/>
      <c r="AC28" s="423"/>
      <c r="AD28" s="413"/>
      <c r="AE28" s="413"/>
      <c r="AF28" s="462"/>
      <c r="AG28" s="177"/>
      <c r="AH28" s="178"/>
      <c r="AI28" s="189"/>
      <c r="AJ28" s="178"/>
      <c r="AK28" s="178"/>
      <c r="AM28" s="177"/>
    </row>
    <row r="29" spans="1:43" s="107" customFormat="1" ht="12" customHeight="1" x14ac:dyDescent="0.2">
      <c r="A29" s="445"/>
      <c r="B29" s="454"/>
      <c r="C29" s="183" t="s">
        <v>211</v>
      </c>
      <c r="D29" s="160" t="s">
        <v>217</v>
      </c>
      <c r="E29" s="184">
        <v>30</v>
      </c>
      <c r="F29" s="82">
        <v>36</v>
      </c>
      <c r="G29" s="19"/>
      <c r="H29" s="51"/>
      <c r="I29" s="160">
        <f t="shared" si="7"/>
        <v>1</v>
      </c>
      <c r="J29" s="160">
        <f t="shared" si="8"/>
        <v>1</v>
      </c>
      <c r="K29" s="175">
        <f t="shared" si="9"/>
        <v>36</v>
      </c>
      <c r="L29" s="448"/>
      <c r="M29" s="457"/>
      <c r="N29" s="188"/>
      <c r="O29" s="176"/>
      <c r="P29" s="176">
        <f>1*1.5</f>
        <v>1.5</v>
      </c>
      <c r="Q29" s="176">
        <f>1*0.3</f>
        <v>0.3</v>
      </c>
      <c r="R29" s="176">
        <f>0.1*E29</f>
        <v>3</v>
      </c>
      <c r="S29" s="160"/>
      <c r="T29" s="160"/>
      <c r="U29" s="457"/>
      <c r="V29" s="457"/>
      <c r="W29" s="413"/>
      <c r="X29" s="160"/>
      <c r="Y29" s="160"/>
      <c r="Z29" s="160"/>
      <c r="AA29" s="160"/>
      <c r="AB29" s="160"/>
      <c r="AC29" s="423"/>
      <c r="AD29" s="413"/>
      <c r="AE29" s="413"/>
      <c r="AF29" s="462"/>
      <c r="AG29" s="177"/>
      <c r="AH29" s="178"/>
      <c r="AI29" s="189"/>
      <c r="AJ29" s="178"/>
      <c r="AK29" s="178"/>
      <c r="AM29" s="177"/>
    </row>
    <row r="30" spans="1:43" s="107" customFormat="1" ht="12" customHeight="1" x14ac:dyDescent="0.2">
      <c r="A30" s="445"/>
      <c r="B30" s="454"/>
      <c r="C30" s="183" t="s">
        <v>211</v>
      </c>
      <c r="D30" s="160" t="s">
        <v>218</v>
      </c>
      <c r="E30" s="184">
        <v>30</v>
      </c>
      <c r="F30" s="82">
        <v>36</v>
      </c>
      <c r="G30" s="19"/>
      <c r="H30" s="51"/>
      <c r="I30" s="160">
        <f t="shared" si="7"/>
        <v>1</v>
      </c>
      <c r="J30" s="160">
        <f t="shared" si="8"/>
        <v>1</v>
      </c>
      <c r="K30" s="175">
        <f t="shared" si="9"/>
        <v>36</v>
      </c>
      <c r="L30" s="448"/>
      <c r="M30" s="457"/>
      <c r="N30" s="188"/>
      <c r="O30" s="176"/>
      <c r="P30" s="176">
        <f>1*1.5</f>
        <v>1.5</v>
      </c>
      <c r="Q30" s="176">
        <f>1*0.3</f>
        <v>0.3</v>
      </c>
      <c r="R30" s="176">
        <f>0.1*E30</f>
        <v>3</v>
      </c>
      <c r="S30" s="160"/>
      <c r="T30" s="160"/>
      <c r="U30" s="457"/>
      <c r="V30" s="457"/>
      <c r="W30" s="413"/>
      <c r="X30" s="160"/>
      <c r="Y30" s="160"/>
      <c r="Z30" s="160"/>
      <c r="AA30" s="160"/>
      <c r="AB30" s="160"/>
      <c r="AC30" s="423"/>
      <c r="AD30" s="413"/>
      <c r="AE30" s="413"/>
      <c r="AF30" s="462"/>
      <c r="AG30" s="177"/>
      <c r="AH30" s="178"/>
      <c r="AI30" s="189"/>
      <c r="AJ30" s="178"/>
      <c r="AK30" s="178"/>
      <c r="AM30" s="177"/>
    </row>
    <row r="31" spans="1:43" s="107" customFormat="1" ht="12" customHeight="1" x14ac:dyDescent="0.2">
      <c r="A31" s="445"/>
      <c r="B31" s="454"/>
      <c r="C31" s="183" t="s">
        <v>211</v>
      </c>
      <c r="D31" s="160" t="s">
        <v>219</v>
      </c>
      <c r="E31" s="184">
        <v>30</v>
      </c>
      <c r="F31" s="82">
        <v>36</v>
      </c>
      <c r="G31" s="19"/>
      <c r="H31" s="51"/>
      <c r="I31" s="160">
        <f t="shared" si="7"/>
        <v>1</v>
      </c>
      <c r="J31" s="160">
        <f t="shared" si="8"/>
        <v>1</v>
      </c>
      <c r="K31" s="175">
        <f t="shared" si="9"/>
        <v>36</v>
      </c>
      <c r="L31" s="449"/>
      <c r="M31" s="457"/>
      <c r="N31" s="188"/>
      <c r="O31" s="176"/>
      <c r="P31" s="176">
        <f>1*1.5</f>
        <v>1.5</v>
      </c>
      <c r="Q31" s="176">
        <f>1*0.3</f>
        <v>0.3</v>
      </c>
      <c r="R31" s="176">
        <f>0.1*E31</f>
        <v>3</v>
      </c>
      <c r="S31" s="160"/>
      <c r="T31" s="160"/>
      <c r="U31" s="457"/>
      <c r="V31" s="457"/>
      <c r="W31" s="413"/>
      <c r="X31" s="160"/>
      <c r="Y31" s="160"/>
      <c r="Z31" s="160"/>
      <c r="AA31" s="160"/>
      <c r="AB31" s="160"/>
      <c r="AC31" s="423"/>
      <c r="AD31" s="413"/>
      <c r="AE31" s="413"/>
      <c r="AF31" s="462"/>
      <c r="AG31" s="177"/>
      <c r="AH31" s="178"/>
      <c r="AI31" s="189"/>
      <c r="AJ31" s="178"/>
      <c r="AK31" s="178"/>
      <c r="AM31" s="177"/>
    </row>
    <row r="32" spans="1:43" s="107" customFormat="1" ht="12" customHeight="1" thickBot="1" x14ac:dyDescent="0.25">
      <c r="A32" s="445"/>
      <c r="B32" s="455"/>
      <c r="C32" s="190" t="s">
        <v>64</v>
      </c>
      <c r="D32" s="38" t="s">
        <v>51</v>
      </c>
      <c r="E32" s="174">
        <f>VLOOKUP(D32,'[1]DANH SACH H'!$A$2:$K$27,7,0)</f>
        <v>19</v>
      </c>
      <c r="F32" s="77"/>
      <c r="G32" s="19"/>
      <c r="H32" s="51"/>
      <c r="I32" s="160"/>
      <c r="J32" s="160"/>
      <c r="K32" s="175"/>
      <c r="L32" s="191"/>
      <c r="M32" s="458"/>
      <c r="N32" s="188">
        <f>ROUND(0.15*36*14,0)/2</f>
        <v>38</v>
      </c>
      <c r="O32" s="176"/>
      <c r="P32" s="176"/>
      <c r="Q32" s="176"/>
      <c r="R32" s="176"/>
      <c r="S32" s="160"/>
      <c r="T32" s="160"/>
      <c r="U32" s="458"/>
      <c r="V32" s="458"/>
      <c r="W32" s="413"/>
      <c r="X32" s="160"/>
      <c r="Y32" s="160"/>
      <c r="Z32" s="160"/>
      <c r="AA32" s="160"/>
      <c r="AB32" s="160"/>
      <c r="AC32" s="423"/>
      <c r="AD32" s="413"/>
      <c r="AE32" s="413"/>
      <c r="AF32" s="463"/>
      <c r="AG32" s="177"/>
      <c r="AH32" s="178"/>
      <c r="AI32" s="189"/>
      <c r="AJ32" s="178"/>
      <c r="AK32" s="178"/>
      <c r="AM32" s="177"/>
    </row>
    <row r="33" spans="1:41" s="107" customFormat="1" ht="14.25" customHeight="1" thickBot="1" x14ac:dyDescent="0.25">
      <c r="A33" s="445"/>
      <c r="B33" s="453" t="s">
        <v>54</v>
      </c>
      <c r="C33" s="180" t="s">
        <v>220</v>
      </c>
      <c r="D33" s="38" t="s">
        <v>51</v>
      </c>
      <c r="E33" s="174">
        <f>VLOOKUP(D33,'[1]DANH SACH H'!$A$2:$K$27,7,0)</f>
        <v>19</v>
      </c>
      <c r="F33" s="45">
        <v>15</v>
      </c>
      <c r="G33" s="45">
        <v>75</v>
      </c>
      <c r="H33" s="160"/>
      <c r="I33" s="160">
        <f t="shared" ref="I33:I41" si="10">IF(E33&lt;35,1,IF(E33&gt;=35,1.2,1.3))</f>
        <v>1</v>
      </c>
      <c r="J33" s="160">
        <f t="shared" ref="J33:J41" si="11">IF(E33&lt;18,1,1)</f>
        <v>1</v>
      </c>
      <c r="K33" s="175">
        <f t="shared" ref="K33:K40" si="12">(F33*I33+G33*J33)</f>
        <v>90</v>
      </c>
      <c r="L33" s="447">
        <f>SUM(K33:K37)</f>
        <v>255</v>
      </c>
      <c r="M33" s="160"/>
      <c r="N33" s="188"/>
      <c r="O33" s="422"/>
      <c r="P33" s="176">
        <f t="shared" ref="P33:P41" si="13">1*0.5</f>
        <v>0.5</v>
      </c>
      <c r="Q33" s="176">
        <f t="shared" ref="Q33:Q41" si="14">4*0.3</f>
        <v>1.2</v>
      </c>
      <c r="R33" s="176">
        <f t="shared" ref="R33:R42" si="15">0.2*E33</f>
        <v>3.8000000000000003</v>
      </c>
      <c r="S33" s="160"/>
      <c r="T33" s="160"/>
      <c r="U33" s="160"/>
      <c r="V33" s="409"/>
      <c r="W33" s="413">
        <f>SUM(M33:T37)</f>
        <v>36.299999999999997</v>
      </c>
      <c r="X33" s="160"/>
      <c r="Y33" s="160"/>
      <c r="Z33" s="160"/>
      <c r="AA33" s="160"/>
      <c r="AB33" s="160"/>
      <c r="AC33" s="413">
        <f>L33+W33</f>
        <v>291.3</v>
      </c>
      <c r="AD33" s="413">
        <v>280</v>
      </c>
      <c r="AE33" s="413">
        <f>AC33-AD33</f>
        <v>11.300000000000011</v>
      </c>
      <c r="AF33" s="414"/>
      <c r="AG33" s="177"/>
      <c r="AH33" s="178"/>
      <c r="AI33" s="192"/>
      <c r="AJ33" s="178"/>
      <c r="AK33" s="178"/>
      <c r="AM33" s="177"/>
    </row>
    <row r="34" spans="1:41" s="107" customFormat="1" ht="14.25" customHeight="1" thickBot="1" x14ac:dyDescent="0.25">
      <c r="A34" s="445"/>
      <c r="B34" s="454"/>
      <c r="C34" s="181" t="s">
        <v>85</v>
      </c>
      <c r="D34" s="38" t="s">
        <v>67</v>
      </c>
      <c r="E34" s="174">
        <f>VLOOKUP(D34,'[1]DANH SACH H'!$A$2:$K$27,7,0)</f>
        <v>30</v>
      </c>
      <c r="F34" s="45"/>
      <c r="G34" s="45"/>
      <c r="H34" s="160"/>
      <c r="I34" s="160">
        <f t="shared" si="10"/>
        <v>1</v>
      </c>
      <c r="J34" s="160">
        <f t="shared" si="11"/>
        <v>1</v>
      </c>
      <c r="K34" s="175">
        <f t="shared" si="12"/>
        <v>0</v>
      </c>
      <c r="L34" s="448"/>
      <c r="M34" s="160"/>
      <c r="N34" s="188"/>
      <c r="O34" s="422"/>
      <c r="P34" s="176">
        <f t="shared" si="13"/>
        <v>0.5</v>
      </c>
      <c r="Q34" s="176">
        <f t="shared" si="14"/>
        <v>1.2</v>
      </c>
      <c r="R34" s="176">
        <f t="shared" si="15"/>
        <v>6</v>
      </c>
      <c r="S34" s="160"/>
      <c r="T34" s="160"/>
      <c r="U34" s="160"/>
      <c r="V34" s="409"/>
      <c r="W34" s="413"/>
      <c r="X34" s="160"/>
      <c r="Y34" s="160"/>
      <c r="Z34" s="160"/>
      <c r="AA34" s="160"/>
      <c r="AB34" s="160"/>
      <c r="AC34" s="413"/>
      <c r="AD34" s="413"/>
      <c r="AE34" s="413"/>
      <c r="AF34" s="414"/>
      <c r="AG34" s="177"/>
      <c r="AH34" s="178"/>
      <c r="AI34" s="192"/>
      <c r="AJ34" s="178"/>
      <c r="AK34" s="178"/>
      <c r="AM34" s="177"/>
    </row>
    <row r="35" spans="1:41" s="107" customFormat="1" ht="13.5" thickBot="1" x14ac:dyDescent="0.25">
      <c r="A35" s="445"/>
      <c r="B35" s="454"/>
      <c r="C35" s="181" t="s">
        <v>81</v>
      </c>
      <c r="D35" s="38" t="s">
        <v>67</v>
      </c>
      <c r="E35" s="174">
        <f>VLOOKUP(D35,'[1]DANH SACH H'!$A$2:$K$27,7,0)</f>
        <v>30</v>
      </c>
      <c r="F35" s="45">
        <v>30</v>
      </c>
      <c r="G35" s="45">
        <v>15</v>
      </c>
      <c r="H35" s="160"/>
      <c r="I35" s="160">
        <f t="shared" si="10"/>
        <v>1</v>
      </c>
      <c r="J35" s="160">
        <f t="shared" si="11"/>
        <v>1</v>
      </c>
      <c r="K35" s="175">
        <f t="shared" si="12"/>
        <v>45</v>
      </c>
      <c r="L35" s="448"/>
      <c r="M35" s="160"/>
      <c r="N35" s="188"/>
      <c r="O35" s="422"/>
      <c r="P35" s="176">
        <f t="shared" si="13"/>
        <v>0.5</v>
      </c>
      <c r="Q35" s="176">
        <f t="shared" si="14"/>
        <v>1.2</v>
      </c>
      <c r="R35" s="176">
        <f t="shared" si="15"/>
        <v>6</v>
      </c>
      <c r="S35" s="160"/>
      <c r="T35" s="160"/>
      <c r="U35" s="160"/>
      <c r="V35" s="409"/>
      <c r="W35" s="413"/>
      <c r="X35" s="160"/>
      <c r="Y35" s="160"/>
      <c r="Z35" s="160"/>
      <c r="AA35" s="160"/>
      <c r="AB35" s="160"/>
      <c r="AC35" s="413"/>
      <c r="AD35" s="413"/>
      <c r="AE35" s="413"/>
      <c r="AF35" s="414"/>
      <c r="AG35" s="177"/>
      <c r="AH35" s="178"/>
      <c r="AI35" s="192"/>
      <c r="AJ35" s="178"/>
      <c r="AK35" s="178"/>
      <c r="AM35" s="177"/>
    </row>
    <row r="36" spans="1:41" s="107" customFormat="1" ht="14.25" customHeight="1" thickBot="1" x14ac:dyDescent="0.25">
      <c r="A36" s="445"/>
      <c r="B36" s="454"/>
      <c r="C36" s="182" t="s">
        <v>110</v>
      </c>
      <c r="D36" s="38" t="s">
        <v>67</v>
      </c>
      <c r="E36" s="174">
        <f>VLOOKUP(D36,'[1]DANH SACH H'!$A$2:$K$27,7,0)</f>
        <v>30</v>
      </c>
      <c r="F36" s="45">
        <v>15</v>
      </c>
      <c r="G36" s="45">
        <v>45</v>
      </c>
      <c r="H36" s="160"/>
      <c r="I36" s="160">
        <f t="shared" si="10"/>
        <v>1</v>
      </c>
      <c r="J36" s="160">
        <f t="shared" si="11"/>
        <v>1</v>
      </c>
      <c r="K36" s="175">
        <f t="shared" si="12"/>
        <v>60</v>
      </c>
      <c r="L36" s="448"/>
      <c r="M36" s="160"/>
      <c r="N36" s="188"/>
      <c r="O36" s="422"/>
      <c r="P36" s="176">
        <f t="shared" si="13"/>
        <v>0.5</v>
      </c>
      <c r="Q36" s="176">
        <f t="shared" si="14"/>
        <v>1.2</v>
      </c>
      <c r="R36" s="176">
        <f t="shared" si="15"/>
        <v>6</v>
      </c>
      <c r="S36" s="160"/>
      <c r="T36" s="160"/>
      <c r="U36" s="160"/>
      <c r="V36" s="409"/>
      <c r="W36" s="413"/>
      <c r="X36" s="160"/>
      <c r="Y36" s="160"/>
      <c r="Z36" s="160"/>
      <c r="AA36" s="160"/>
      <c r="AB36" s="160"/>
      <c r="AC36" s="413"/>
      <c r="AD36" s="413"/>
      <c r="AE36" s="413"/>
      <c r="AF36" s="414"/>
      <c r="AG36" s="177"/>
      <c r="AH36" s="178"/>
      <c r="AI36" s="192"/>
      <c r="AJ36" s="178"/>
      <c r="AK36" s="178"/>
      <c r="AM36" s="177"/>
    </row>
    <row r="37" spans="1:41" s="107" customFormat="1" ht="14.25" customHeight="1" x14ac:dyDescent="0.2">
      <c r="A37" s="445"/>
      <c r="B37" s="455"/>
      <c r="C37" s="181" t="s">
        <v>140</v>
      </c>
      <c r="D37" s="38" t="s">
        <v>67</v>
      </c>
      <c r="E37" s="174">
        <f>VLOOKUP(D37,'[1]DANH SACH H'!$A$2:$K$27,7,0)</f>
        <v>30</v>
      </c>
      <c r="F37" s="45">
        <v>15</v>
      </c>
      <c r="G37" s="45">
        <v>45</v>
      </c>
      <c r="H37" s="160"/>
      <c r="I37" s="160">
        <f t="shared" si="10"/>
        <v>1</v>
      </c>
      <c r="J37" s="160">
        <f t="shared" si="11"/>
        <v>1</v>
      </c>
      <c r="K37" s="175">
        <f t="shared" si="12"/>
        <v>60</v>
      </c>
      <c r="L37" s="449"/>
      <c r="M37" s="160"/>
      <c r="N37" s="188"/>
      <c r="O37" s="422"/>
      <c r="P37" s="176">
        <f t="shared" si="13"/>
        <v>0.5</v>
      </c>
      <c r="Q37" s="176">
        <f t="shared" si="14"/>
        <v>1.2</v>
      </c>
      <c r="R37" s="176">
        <f t="shared" si="15"/>
        <v>6</v>
      </c>
      <c r="S37" s="160"/>
      <c r="T37" s="160"/>
      <c r="U37" s="160"/>
      <c r="V37" s="409"/>
      <c r="W37" s="413"/>
      <c r="X37" s="160"/>
      <c r="Y37" s="160"/>
      <c r="Z37" s="160"/>
      <c r="AA37" s="160"/>
      <c r="AB37" s="160"/>
      <c r="AC37" s="413"/>
      <c r="AD37" s="413"/>
      <c r="AE37" s="413"/>
      <c r="AF37" s="414"/>
      <c r="AG37" s="177"/>
      <c r="AH37" s="178"/>
      <c r="AI37" s="192"/>
      <c r="AJ37" s="178"/>
      <c r="AK37" s="178"/>
      <c r="AM37" s="177"/>
    </row>
    <row r="38" spans="1:41" s="105" customFormat="1" ht="11.25" customHeight="1" x14ac:dyDescent="0.2">
      <c r="A38" s="445"/>
      <c r="B38" s="453" t="s">
        <v>49</v>
      </c>
      <c r="C38" s="180" t="s">
        <v>113</v>
      </c>
      <c r="D38" s="38" t="s">
        <v>51</v>
      </c>
      <c r="E38" s="174">
        <f>VLOOKUP(D38,'[1]DANH SACH H'!$A$2:$K$27,7,0)</f>
        <v>19</v>
      </c>
      <c r="F38" s="45">
        <v>15</v>
      </c>
      <c r="G38" s="45">
        <v>45</v>
      </c>
      <c r="H38" s="160"/>
      <c r="I38" s="160">
        <f t="shared" si="10"/>
        <v>1</v>
      </c>
      <c r="J38" s="160">
        <f t="shared" si="11"/>
        <v>1</v>
      </c>
      <c r="K38" s="175">
        <f t="shared" si="12"/>
        <v>60</v>
      </c>
      <c r="L38" s="447">
        <f>SUM(K38:K40)</f>
        <v>240</v>
      </c>
      <c r="M38" s="409">
        <f>67/2</f>
        <v>33.5</v>
      </c>
      <c r="N38" s="185"/>
      <c r="O38" s="160"/>
      <c r="P38" s="176">
        <f t="shared" si="13"/>
        <v>0.5</v>
      </c>
      <c r="Q38" s="176">
        <f t="shared" si="14"/>
        <v>1.2</v>
      </c>
      <c r="R38" s="176">
        <f t="shared" si="15"/>
        <v>3.8000000000000003</v>
      </c>
      <c r="S38" s="160"/>
      <c r="T38" s="160"/>
      <c r="U38" s="409"/>
      <c r="V38" s="409"/>
      <c r="W38" s="413">
        <f>SUM(M38:V40)</f>
        <v>50.800000000000011</v>
      </c>
      <c r="X38" s="160"/>
      <c r="Y38" s="160"/>
      <c r="Z38" s="160"/>
      <c r="AA38" s="160"/>
      <c r="AB38" s="160"/>
      <c r="AC38" s="413">
        <f>L38+W38</f>
        <v>290.8</v>
      </c>
      <c r="AD38" s="413">
        <v>280</v>
      </c>
      <c r="AE38" s="413"/>
      <c r="AF38" s="414"/>
      <c r="AG38" s="109"/>
      <c r="AH38" s="178"/>
      <c r="AI38" s="179"/>
      <c r="AJ38" s="178"/>
      <c r="AK38" s="178"/>
      <c r="AL38" s="109"/>
      <c r="AM38" s="177"/>
      <c r="AN38" s="109"/>
      <c r="AO38" s="193"/>
    </row>
    <row r="39" spans="1:41" s="105" customFormat="1" ht="11.25" customHeight="1" x14ac:dyDescent="0.2">
      <c r="A39" s="445"/>
      <c r="B39" s="454"/>
      <c r="C39" s="180" t="s">
        <v>113</v>
      </c>
      <c r="D39" s="38" t="s">
        <v>59</v>
      </c>
      <c r="E39" s="174">
        <f>VLOOKUP(D39,'[1]DANH SACH H'!$A$2:$K$27,7,0)</f>
        <v>21</v>
      </c>
      <c r="F39" s="45">
        <v>15</v>
      </c>
      <c r="G39" s="45">
        <v>45</v>
      </c>
      <c r="H39" s="160"/>
      <c r="I39" s="160">
        <f t="shared" si="10"/>
        <v>1</v>
      </c>
      <c r="J39" s="160">
        <f t="shared" si="11"/>
        <v>1</v>
      </c>
      <c r="K39" s="175">
        <f t="shared" si="12"/>
        <v>60</v>
      </c>
      <c r="L39" s="448"/>
      <c r="M39" s="409"/>
      <c r="N39" s="185"/>
      <c r="O39" s="160"/>
      <c r="P39" s="176">
        <f t="shared" si="13"/>
        <v>0.5</v>
      </c>
      <c r="Q39" s="176">
        <f t="shared" si="14"/>
        <v>1.2</v>
      </c>
      <c r="R39" s="176">
        <f t="shared" si="15"/>
        <v>4.2</v>
      </c>
      <c r="S39" s="160"/>
      <c r="T39" s="160"/>
      <c r="U39" s="409"/>
      <c r="V39" s="409"/>
      <c r="W39" s="413"/>
      <c r="X39" s="160"/>
      <c r="Y39" s="160"/>
      <c r="Z39" s="160"/>
      <c r="AA39" s="160"/>
      <c r="AB39" s="160"/>
      <c r="AC39" s="413"/>
      <c r="AD39" s="413"/>
      <c r="AE39" s="413"/>
      <c r="AF39" s="414"/>
      <c r="AG39" s="109"/>
      <c r="AH39" s="178"/>
      <c r="AI39" s="179"/>
      <c r="AJ39" s="178"/>
      <c r="AK39" s="178"/>
      <c r="AL39" s="109"/>
      <c r="AM39" s="177"/>
      <c r="AN39" s="109"/>
      <c r="AO39" s="193"/>
    </row>
    <row r="40" spans="1:41" s="105" customFormat="1" ht="15" customHeight="1" x14ac:dyDescent="0.2">
      <c r="A40" s="445"/>
      <c r="B40" s="455"/>
      <c r="C40" s="194" t="s">
        <v>50</v>
      </c>
      <c r="D40" s="38" t="s">
        <v>59</v>
      </c>
      <c r="E40" s="174">
        <f>VLOOKUP(D40,'[1]DANH SACH H'!$A$2:$K$27,7,0)</f>
        <v>21</v>
      </c>
      <c r="F40" s="45">
        <v>30</v>
      </c>
      <c r="G40" s="45">
        <v>90</v>
      </c>
      <c r="H40" s="160"/>
      <c r="I40" s="160">
        <f t="shared" si="10"/>
        <v>1</v>
      </c>
      <c r="J40" s="160">
        <f t="shared" si="11"/>
        <v>1</v>
      </c>
      <c r="K40" s="175">
        <f t="shared" si="12"/>
        <v>120</v>
      </c>
      <c r="L40" s="449"/>
      <c r="M40" s="409"/>
      <c r="N40" s="185"/>
      <c r="O40" s="160"/>
      <c r="P40" s="176">
        <f t="shared" si="13"/>
        <v>0.5</v>
      </c>
      <c r="Q40" s="176">
        <f t="shared" si="14"/>
        <v>1.2</v>
      </c>
      <c r="R40" s="176">
        <f t="shared" si="15"/>
        <v>4.2</v>
      </c>
      <c r="S40" s="160"/>
      <c r="T40" s="160"/>
      <c r="U40" s="409"/>
      <c r="V40" s="409"/>
      <c r="W40" s="413"/>
      <c r="X40" s="160"/>
      <c r="Y40" s="160"/>
      <c r="Z40" s="160"/>
      <c r="AA40" s="160"/>
      <c r="AB40" s="160"/>
      <c r="AC40" s="413"/>
      <c r="AD40" s="413"/>
      <c r="AE40" s="413"/>
      <c r="AF40" s="414"/>
      <c r="AG40" s="109"/>
      <c r="AH40" s="178"/>
      <c r="AI40" s="179"/>
      <c r="AJ40" s="178"/>
      <c r="AK40" s="178"/>
      <c r="AL40" s="109"/>
      <c r="AM40" s="177"/>
      <c r="AN40" s="109"/>
      <c r="AO40" s="193"/>
    </row>
    <row r="41" spans="1:41" s="105" customFormat="1" ht="32.25" thickBot="1" x14ac:dyDescent="0.25">
      <c r="A41" s="83"/>
      <c r="B41" s="195" t="s">
        <v>114</v>
      </c>
      <c r="C41" s="196" t="s">
        <v>70</v>
      </c>
      <c r="D41" s="86" t="s">
        <v>51</v>
      </c>
      <c r="E41" s="197">
        <f>VLOOKUP(D41,'[1]DANH SACH H'!$A$2:$K$27,7,0)</f>
        <v>19</v>
      </c>
      <c r="F41" s="198">
        <v>15</v>
      </c>
      <c r="G41" s="198">
        <v>30</v>
      </c>
      <c r="H41" s="199"/>
      <c r="I41" s="199">
        <f t="shared" si="10"/>
        <v>1</v>
      </c>
      <c r="J41" s="199">
        <f t="shared" si="11"/>
        <v>1</v>
      </c>
      <c r="K41" s="200">
        <f>F41*I41+G41*J41</f>
        <v>45</v>
      </c>
      <c r="L41" s="201"/>
      <c r="M41" s="199"/>
      <c r="N41" s="202"/>
      <c r="O41" s="199"/>
      <c r="P41" s="203">
        <f t="shared" si="13"/>
        <v>0.5</v>
      </c>
      <c r="Q41" s="203">
        <f t="shared" si="14"/>
        <v>1.2</v>
      </c>
      <c r="R41" s="203">
        <f t="shared" si="15"/>
        <v>3.8000000000000003</v>
      </c>
      <c r="S41" s="199"/>
      <c r="T41" s="199"/>
      <c r="U41" s="199"/>
      <c r="V41" s="199"/>
      <c r="W41" s="200">
        <f>SUM(M41:T41)</f>
        <v>5.5</v>
      </c>
      <c r="X41" s="199"/>
      <c r="Y41" s="199"/>
      <c r="Z41" s="199"/>
      <c r="AA41" s="199"/>
      <c r="AB41" s="199"/>
      <c r="AC41" s="204">
        <f>K41+W41</f>
        <v>50.5</v>
      </c>
      <c r="AD41" s="200"/>
      <c r="AE41" s="200"/>
      <c r="AF41" s="205"/>
      <c r="AG41" s="109"/>
      <c r="AH41" s="178"/>
      <c r="AI41" s="179"/>
      <c r="AJ41" s="178"/>
      <c r="AK41" s="178"/>
      <c r="AL41" s="109"/>
      <c r="AM41" s="177"/>
      <c r="AN41" s="109"/>
      <c r="AO41" s="193"/>
    </row>
    <row r="42" spans="1:41" s="107" customFormat="1" ht="15" hidden="1" customHeight="1" x14ac:dyDescent="0.2">
      <c r="A42" s="206"/>
      <c r="B42" s="207"/>
      <c r="C42" s="208"/>
      <c r="D42" s="209"/>
      <c r="E42" s="210" t="e">
        <f>VLOOKUP(D42,'[2]DANH SACH H'!$A$1:$C$11,2,0)</f>
        <v>#N/A</v>
      </c>
      <c r="F42" s="211"/>
      <c r="G42" s="211"/>
      <c r="H42" s="212"/>
      <c r="I42" s="212"/>
      <c r="J42" s="212"/>
      <c r="K42" s="213"/>
      <c r="L42" s="212"/>
      <c r="M42" s="212"/>
      <c r="N42" s="213"/>
      <c r="O42" s="212"/>
      <c r="P42" s="212"/>
      <c r="Q42" s="212"/>
      <c r="R42" s="214" t="e">
        <f t="shared" si="15"/>
        <v>#N/A</v>
      </c>
      <c r="S42" s="212"/>
      <c r="T42" s="212"/>
      <c r="U42" s="212"/>
      <c r="V42" s="212"/>
      <c r="W42" s="213"/>
      <c r="X42" s="215"/>
      <c r="Y42" s="215"/>
      <c r="Z42" s="215"/>
      <c r="AA42" s="215"/>
      <c r="AB42" s="212"/>
      <c r="AC42" s="213" t="e">
        <f>SUM(#REF!)+W42</f>
        <v>#REF!</v>
      </c>
      <c r="AD42" s="213" t="e">
        <f>SUM(#REF!)+#REF!</f>
        <v>#REF!</v>
      </c>
      <c r="AE42" s="213"/>
      <c r="AF42" s="216"/>
      <c r="AH42" s="178"/>
      <c r="AI42" s="178"/>
      <c r="AJ42" s="178"/>
      <c r="AK42" s="178"/>
    </row>
    <row r="43" spans="1:41" s="107" customFormat="1" ht="18" customHeight="1" thickTop="1" x14ac:dyDescent="0.2">
      <c r="A43" s="217"/>
      <c r="B43" s="218"/>
      <c r="C43" s="219"/>
      <c r="D43" s="220"/>
      <c r="E43" s="221"/>
      <c r="F43" s="152"/>
      <c r="G43" s="152"/>
      <c r="H43" s="93"/>
      <c r="I43" s="93"/>
      <c r="J43" s="93"/>
      <c r="K43" s="155"/>
      <c r="L43" s="93"/>
      <c r="M43" s="93"/>
      <c r="N43" s="155"/>
      <c r="O43" s="93"/>
      <c r="P43" s="93"/>
      <c r="Q43" s="93"/>
      <c r="R43" s="93"/>
      <c r="S43" s="419" t="s">
        <v>221</v>
      </c>
      <c r="T43" s="419"/>
      <c r="U43" s="419"/>
      <c r="V43" s="419"/>
      <c r="W43" s="419"/>
      <c r="X43" s="419"/>
      <c r="Y43" s="419"/>
      <c r="Z43" s="419"/>
      <c r="AA43" s="419"/>
      <c r="AB43" s="419"/>
      <c r="AC43" s="419"/>
      <c r="AD43" s="419"/>
      <c r="AE43" s="419"/>
      <c r="AF43" s="93"/>
      <c r="AH43" s="444" t="s">
        <v>222</v>
      </c>
      <c r="AI43" s="444"/>
      <c r="AJ43" s="444"/>
      <c r="AK43" s="193" t="s">
        <v>223</v>
      </c>
      <c r="AL43" s="107" t="e">
        <f>SUM(#REF!)</f>
        <v>#REF!</v>
      </c>
    </row>
    <row r="44" spans="1:41" s="107" customFormat="1" ht="18" customHeight="1" x14ac:dyDescent="0.2">
      <c r="A44" s="217"/>
      <c r="B44" s="218"/>
      <c r="C44" s="219" t="s">
        <v>87</v>
      </c>
      <c r="D44" s="222"/>
      <c r="E44" s="223"/>
      <c r="F44" s="152"/>
      <c r="G44" s="152"/>
      <c r="H44" s="408" t="s">
        <v>224</v>
      </c>
      <c r="I44" s="408"/>
      <c r="J44" s="408"/>
      <c r="K44" s="408"/>
      <c r="L44" s="408"/>
      <c r="M44" s="408"/>
      <c r="N44" s="155"/>
      <c r="O44" s="93"/>
      <c r="P44" s="93"/>
      <c r="Q44" s="93"/>
      <c r="R44" s="93"/>
      <c r="S44" s="408" t="s">
        <v>11</v>
      </c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93"/>
      <c r="AK44" s="193" t="s">
        <v>13</v>
      </c>
    </row>
    <row r="45" spans="1:41" s="107" customFormat="1" ht="18" customHeight="1" x14ac:dyDescent="0.2">
      <c r="B45" s="224"/>
      <c r="C45" s="219"/>
      <c r="D45" s="222"/>
      <c r="E45" s="223"/>
      <c r="F45" s="152"/>
      <c r="G45" s="152"/>
      <c r="H45" s="153"/>
      <c r="I45" s="153"/>
      <c r="J45" s="153"/>
      <c r="K45" s="154"/>
      <c r="L45" s="153"/>
      <c r="M45" s="153"/>
      <c r="N45" s="154"/>
      <c r="O45" s="153"/>
      <c r="P45" s="153"/>
      <c r="Q45" s="153"/>
      <c r="R45" s="153"/>
      <c r="S45" s="153"/>
      <c r="T45" s="153"/>
      <c r="U45" s="153"/>
      <c r="V45" s="153"/>
      <c r="W45" s="154"/>
      <c r="X45" s="153"/>
      <c r="Y45" s="153"/>
      <c r="Z45" s="153"/>
      <c r="AA45" s="153"/>
      <c r="AB45" s="153"/>
      <c r="AC45" s="154"/>
      <c r="AD45" s="154"/>
      <c r="AE45" s="154"/>
      <c r="AF45" s="153"/>
    </row>
    <row r="46" spans="1:41" s="107" customFormat="1" ht="18" customHeight="1" x14ac:dyDescent="0.2">
      <c r="B46" s="224"/>
      <c r="C46" s="219"/>
      <c r="D46" s="222"/>
      <c r="E46" s="223"/>
      <c r="F46" s="152"/>
      <c r="G46" s="152"/>
      <c r="H46" s="153"/>
      <c r="I46" s="153"/>
      <c r="J46" s="153"/>
      <c r="K46" s="154"/>
      <c r="L46" s="153"/>
      <c r="M46" s="153"/>
      <c r="N46" s="154"/>
      <c r="O46" s="153"/>
      <c r="P46" s="153"/>
      <c r="Q46" s="153"/>
      <c r="R46" s="153"/>
      <c r="S46" s="153"/>
      <c r="T46" s="153"/>
      <c r="U46" s="153"/>
      <c r="V46" s="153"/>
      <c r="W46" s="154"/>
      <c r="X46" s="153"/>
      <c r="Y46" s="153"/>
      <c r="Z46" s="153"/>
      <c r="AA46" s="153"/>
      <c r="AB46" s="153"/>
      <c r="AC46" s="154"/>
      <c r="AD46" s="154"/>
      <c r="AE46" s="154"/>
      <c r="AF46" s="153"/>
    </row>
    <row r="47" spans="1:41" s="107" customFormat="1" ht="18" customHeight="1" x14ac:dyDescent="0.2">
      <c r="B47" s="224"/>
      <c r="C47" s="219"/>
      <c r="D47" s="222"/>
      <c r="E47" s="223"/>
      <c r="F47" s="152"/>
      <c r="G47" s="152"/>
      <c r="H47" s="153"/>
      <c r="I47" s="153"/>
      <c r="J47" s="153"/>
      <c r="K47" s="154"/>
      <c r="L47" s="153"/>
      <c r="M47" s="153"/>
      <c r="N47" s="154"/>
      <c r="O47" s="153"/>
      <c r="P47" s="153"/>
      <c r="Q47" s="153"/>
      <c r="R47" s="153"/>
      <c r="S47" s="408" t="s">
        <v>56</v>
      </c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153"/>
    </row>
    <row r="48" spans="1:41" s="107" customFormat="1" ht="18" customHeight="1" x14ac:dyDescent="0.2">
      <c r="B48" s="224"/>
      <c r="C48" s="219"/>
      <c r="D48" s="222"/>
      <c r="E48" s="223"/>
      <c r="F48" s="152"/>
      <c r="G48" s="152"/>
      <c r="H48" s="153"/>
      <c r="I48" s="153"/>
      <c r="J48" s="153"/>
      <c r="K48" s="154"/>
      <c r="L48" s="153"/>
      <c r="M48" s="153"/>
      <c r="N48" s="154"/>
      <c r="O48" s="153"/>
      <c r="P48" s="153"/>
      <c r="Q48" s="153"/>
      <c r="R48" s="153"/>
      <c r="S48" s="153"/>
      <c r="T48" s="153"/>
      <c r="U48" s="153"/>
      <c r="V48" s="153"/>
      <c r="W48" s="154"/>
      <c r="X48" s="153"/>
      <c r="Y48" s="153"/>
      <c r="Z48" s="153"/>
      <c r="AA48" s="153"/>
      <c r="AB48" s="153"/>
      <c r="AC48" s="154"/>
      <c r="AD48" s="154"/>
      <c r="AE48" s="154"/>
      <c r="AF48" s="153"/>
    </row>
    <row r="49" spans="2:32" s="107" customFormat="1" ht="18" customHeight="1" x14ac:dyDescent="0.2">
      <c r="B49" s="224"/>
      <c r="C49" s="219"/>
      <c r="D49" s="222"/>
      <c r="E49" s="223"/>
      <c r="F49" s="152"/>
      <c r="G49" s="152"/>
      <c r="H49" s="153"/>
      <c r="I49" s="153"/>
      <c r="J49" s="153"/>
      <c r="K49" s="154"/>
      <c r="L49" s="153"/>
      <c r="M49" s="153"/>
      <c r="N49" s="154"/>
      <c r="O49" s="153"/>
      <c r="P49" s="153"/>
      <c r="Q49" s="153"/>
      <c r="R49" s="153"/>
      <c r="S49" s="153"/>
      <c r="T49" s="153"/>
      <c r="U49" s="153"/>
      <c r="V49" s="153"/>
      <c r="W49" s="154"/>
      <c r="X49" s="153"/>
      <c r="Y49" s="153"/>
      <c r="Z49" s="153"/>
      <c r="AA49" s="153"/>
      <c r="AB49" s="153"/>
      <c r="AC49" s="154"/>
      <c r="AD49" s="154"/>
      <c r="AE49" s="154"/>
      <c r="AF49" s="153"/>
    </row>
    <row r="50" spans="2:32" s="107" customFormat="1" ht="18" customHeight="1" x14ac:dyDescent="0.2">
      <c r="B50" s="224"/>
      <c r="C50" s="219"/>
      <c r="D50" s="222"/>
      <c r="E50" s="223"/>
      <c r="F50" s="152"/>
      <c r="G50" s="152"/>
      <c r="H50" s="153"/>
      <c r="I50" s="153"/>
      <c r="J50" s="153"/>
      <c r="K50" s="154"/>
      <c r="L50" s="153"/>
      <c r="M50" s="153"/>
      <c r="N50" s="154"/>
      <c r="O50" s="153"/>
      <c r="P50" s="153"/>
      <c r="Q50" s="153"/>
      <c r="R50" s="153"/>
      <c r="S50" s="153"/>
      <c r="T50" s="153"/>
      <c r="U50" s="153"/>
      <c r="V50" s="153"/>
      <c r="W50" s="154"/>
      <c r="X50" s="153"/>
      <c r="Y50" s="153"/>
      <c r="Z50" s="153"/>
      <c r="AA50" s="153"/>
      <c r="AB50" s="153"/>
      <c r="AC50" s="154"/>
      <c r="AD50" s="154"/>
      <c r="AE50" s="154"/>
      <c r="AF50" s="153"/>
    </row>
    <row r="51" spans="2:32" s="107" customFormat="1" ht="18" customHeight="1" x14ac:dyDescent="0.2">
      <c r="B51" s="224"/>
      <c r="C51" s="219"/>
      <c r="D51" s="222"/>
      <c r="E51" s="223"/>
      <c r="F51" s="152"/>
      <c r="G51" s="152"/>
      <c r="H51" s="153"/>
      <c r="I51" s="153"/>
      <c r="J51" s="153"/>
      <c r="K51" s="154"/>
      <c r="L51" s="153"/>
      <c r="M51" s="153"/>
      <c r="N51" s="154"/>
      <c r="O51" s="153"/>
      <c r="P51" s="153"/>
      <c r="Q51" s="153"/>
      <c r="R51" s="153"/>
      <c r="S51" s="153"/>
      <c r="T51" s="153"/>
      <c r="U51" s="153"/>
      <c r="V51" s="153"/>
      <c r="W51" s="154"/>
      <c r="X51" s="153"/>
      <c r="Y51" s="153"/>
      <c r="Z51" s="153"/>
      <c r="AA51" s="153"/>
      <c r="AB51" s="153"/>
      <c r="AC51" s="154"/>
      <c r="AD51" s="154"/>
      <c r="AE51" s="154"/>
      <c r="AF51" s="153"/>
    </row>
    <row r="52" spans="2:32" s="107" customFormat="1" ht="18" customHeight="1" x14ac:dyDescent="0.2">
      <c r="B52" s="224"/>
      <c r="C52" s="219"/>
      <c r="D52" s="222"/>
      <c r="E52" s="223"/>
      <c r="F52" s="152"/>
      <c r="G52" s="152"/>
      <c r="H52" s="153"/>
      <c r="I52" s="153"/>
      <c r="J52" s="153"/>
      <c r="K52" s="154"/>
      <c r="L52" s="153"/>
      <c r="M52" s="153"/>
      <c r="N52" s="154"/>
      <c r="O52" s="153"/>
      <c r="P52" s="153"/>
      <c r="Q52" s="153"/>
      <c r="R52" s="153"/>
      <c r="S52" s="153"/>
      <c r="T52" s="153"/>
      <c r="U52" s="153"/>
      <c r="V52" s="153"/>
      <c r="W52" s="154"/>
      <c r="X52" s="153"/>
      <c r="Y52" s="153"/>
      <c r="Z52" s="153"/>
      <c r="AA52" s="153"/>
      <c r="AB52" s="153"/>
      <c r="AC52" s="154"/>
      <c r="AD52" s="154"/>
      <c r="AE52" s="154"/>
      <c r="AF52" s="153"/>
    </row>
    <row r="53" spans="2:32" s="107" customFormat="1" ht="18" customHeight="1" x14ac:dyDescent="0.2">
      <c r="B53" s="224"/>
      <c r="C53" s="219"/>
      <c r="D53" s="222"/>
      <c r="E53" s="223"/>
      <c r="F53" s="152"/>
      <c r="G53" s="152"/>
      <c r="H53" s="153"/>
      <c r="I53" s="153"/>
      <c r="J53" s="153"/>
      <c r="K53" s="154"/>
      <c r="L53" s="153"/>
      <c r="M53" s="153"/>
      <c r="N53" s="154"/>
      <c r="O53" s="153"/>
      <c r="P53" s="153"/>
      <c r="Q53" s="153"/>
      <c r="R53" s="153"/>
      <c r="S53" s="153"/>
      <c r="T53" s="153"/>
      <c r="U53" s="153"/>
      <c r="V53" s="153"/>
      <c r="W53" s="154"/>
      <c r="X53" s="153"/>
      <c r="Y53" s="153"/>
      <c r="Z53" s="153"/>
      <c r="AA53" s="153"/>
      <c r="AB53" s="153"/>
      <c r="AC53" s="154"/>
      <c r="AD53" s="154"/>
      <c r="AE53" s="154"/>
      <c r="AF53" s="153"/>
    </row>
    <row r="54" spans="2:32" s="107" customFormat="1" ht="18" customHeight="1" x14ac:dyDescent="0.2">
      <c r="B54" s="224"/>
      <c r="C54" s="219"/>
      <c r="D54" s="222"/>
      <c r="E54" s="223"/>
      <c r="F54" s="152"/>
      <c r="G54" s="152"/>
      <c r="H54" s="153"/>
      <c r="I54" s="153"/>
      <c r="J54" s="153"/>
      <c r="K54" s="154"/>
      <c r="L54" s="153"/>
      <c r="M54" s="153"/>
      <c r="N54" s="154"/>
      <c r="O54" s="153"/>
      <c r="P54" s="153"/>
      <c r="Q54" s="153"/>
      <c r="R54" s="153"/>
      <c r="S54" s="153"/>
      <c r="T54" s="153"/>
      <c r="U54" s="153"/>
      <c r="V54" s="153"/>
      <c r="W54" s="154"/>
      <c r="X54" s="153"/>
      <c r="Y54" s="153"/>
      <c r="Z54" s="153"/>
      <c r="AA54" s="153"/>
      <c r="AB54" s="153"/>
      <c r="AC54" s="154"/>
      <c r="AD54" s="154"/>
      <c r="AE54" s="154"/>
      <c r="AF54" s="153"/>
    </row>
    <row r="55" spans="2:32" s="107" customFormat="1" ht="18" customHeight="1" x14ac:dyDescent="0.2">
      <c r="B55" s="224"/>
      <c r="C55" s="219"/>
      <c r="D55" s="222"/>
      <c r="E55" s="223"/>
      <c r="F55" s="152"/>
      <c r="G55" s="152"/>
      <c r="H55" s="153"/>
      <c r="I55" s="153"/>
      <c r="J55" s="153"/>
      <c r="K55" s="154"/>
      <c r="L55" s="153"/>
      <c r="M55" s="153"/>
      <c r="N55" s="154"/>
      <c r="O55" s="153"/>
      <c r="P55" s="153"/>
      <c r="Q55" s="153"/>
      <c r="R55" s="153"/>
      <c r="S55" s="153"/>
      <c r="T55" s="153"/>
      <c r="U55" s="153"/>
      <c r="V55" s="153"/>
      <c r="W55" s="154"/>
      <c r="X55" s="153"/>
      <c r="Y55" s="153"/>
      <c r="Z55" s="153"/>
      <c r="AA55" s="153"/>
      <c r="AB55" s="153"/>
      <c r="AC55" s="154"/>
      <c r="AD55" s="154"/>
      <c r="AE55" s="154"/>
      <c r="AF55" s="153"/>
    </row>
    <row r="56" spans="2:32" s="107" customFormat="1" ht="18" customHeight="1" x14ac:dyDescent="0.2">
      <c r="B56" s="224"/>
      <c r="C56" s="219"/>
      <c r="D56" s="222"/>
      <c r="E56" s="223"/>
      <c r="F56" s="152"/>
      <c r="G56" s="152"/>
      <c r="H56" s="153"/>
      <c r="I56" s="153"/>
      <c r="J56" s="153"/>
      <c r="K56" s="154"/>
      <c r="L56" s="153"/>
      <c r="M56" s="153"/>
      <c r="N56" s="154"/>
      <c r="O56" s="153"/>
      <c r="P56" s="153"/>
      <c r="Q56" s="153"/>
      <c r="R56" s="153"/>
      <c r="S56" s="153"/>
      <c r="T56" s="153"/>
      <c r="U56" s="153"/>
      <c r="V56" s="153"/>
      <c r="W56" s="154"/>
      <c r="X56" s="153"/>
      <c r="Y56" s="153"/>
      <c r="Z56" s="153"/>
      <c r="AA56" s="153"/>
      <c r="AB56" s="153"/>
      <c r="AC56" s="154"/>
      <c r="AD56" s="154"/>
      <c r="AE56" s="154"/>
      <c r="AF56" s="153"/>
    </row>
    <row r="57" spans="2:32" s="107" customFormat="1" ht="18" customHeight="1" x14ac:dyDescent="0.2">
      <c r="B57" s="224"/>
      <c r="C57" s="219"/>
      <c r="D57" s="222"/>
      <c r="E57" s="223"/>
      <c r="F57" s="152"/>
      <c r="G57" s="152"/>
      <c r="H57" s="153"/>
      <c r="I57" s="153"/>
      <c r="J57" s="153"/>
      <c r="K57" s="154"/>
      <c r="L57" s="153"/>
      <c r="M57" s="153"/>
      <c r="N57" s="154"/>
      <c r="O57" s="153"/>
      <c r="P57" s="153"/>
      <c r="Q57" s="153"/>
      <c r="R57" s="153"/>
      <c r="S57" s="153"/>
      <c r="T57" s="153"/>
      <c r="U57" s="153"/>
      <c r="V57" s="153"/>
      <c r="W57" s="154"/>
      <c r="X57" s="153"/>
      <c r="Y57" s="153"/>
      <c r="Z57" s="153"/>
      <c r="AA57" s="153"/>
      <c r="AB57" s="153"/>
      <c r="AC57" s="154"/>
      <c r="AD57" s="154"/>
      <c r="AE57" s="154"/>
      <c r="AF57" s="153"/>
    </row>
    <row r="58" spans="2:32" s="107" customFormat="1" ht="18" customHeight="1" x14ac:dyDescent="0.2">
      <c r="B58" s="224"/>
      <c r="C58" s="219"/>
      <c r="D58" s="222"/>
      <c r="E58" s="223"/>
      <c r="F58" s="152"/>
      <c r="G58" s="152"/>
      <c r="H58" s="153"/>
      <c r="I58" s="153"/>
      <c r="J58" s="153"/>
      <c r="K58" s="154"/>
      <c r="L58" s="153"/>
      <c r="M58" s="153"/>
      <c r="N58" s="154"/>
      <c r="O58" s="153"/>
      <c r="P58" s="153"/>
      <c r="Q58" s="153"/>
      <c r="R58" s="153"/>
      <c r="S58" s="153"/>
      <c r="T58" s="153"/>
      <c r="U58" s="153"/>
      <c r="V58" s="153"/>
      <c r="W58" s="154"/>
      <c r="X58" s="153"/>
      <c r="Y58" s="153"/>
      <c r="Z58" s="153"/>
      <c r="AA58" s="153"/>
      <c r="AB58" s="153"/>
      <c r="AC58" s="154"/>
      <c r="AD58" s="154"/>
      <c r="AE58" s="154"/>
      <c r="AF58" s="153"/>
    </row>
    <row r="59" spans="2:32" s="107" customFormat="1" ht="18" customHeight="1" x14ac:dyDescent="0.2">
      <c r="B59" s="224"/>
      <c r="C59" s="219"/>
      <c r="D59" s="222"/>
      <c r="E59" s="223"/>
      <c r="F59" s="152"/>
      <c r="G59" s="152"/>
      <c r="H59" s="153"/>
      <c r="I59" s="153"/>
      <c r="J59" s="153"/>
      <c r="K59" s="154"/>
      <c r="L59" s="153"/>
      <c r="M59" s="153"/>
      <c r="N59" s="154"/>
      <c r="O59" s="153"/>
      <c r="P59" s="153"/>
      <c r="Q59" s="153"/>
      <c r="R59" s="153"/>
      <c r="S59" s="153"/>
      <c r="T59" s="153"/>
      <c r="U59" s="153"/>
      <c r="V59" s="153"/>
      <c r="W59" s="154"/>
      <c r="X59" s="153"/>
      <c r="Y59" s="153"/>
      <c r="Z59" s="153"/>
      <c r="AA59" s="153"/>
      <c r="AB59" s="153"/>
      <c r="AC59" s="154"/>
      <c r="AD59" s="154"/>
      <c r="AE59" s="154"/>
      <c r="AF59" s="153"/>
    </row>
    <row r="60" spans="2:32" s="107" customFormat="1" ht="18" customHeight="1" x14ac:dyDescent="0.2">
      <c r="B60" s="224"/>
      <c r="C60" s="219"/>
      <c r="D60" s="222"/>
      <c r="E60" s="223"/>
      <c r="F60" s="152"/>
      <c r="G60" s="152"/>
      <c r="H60" s="153"/>
      <c r="I60" s="153"/>
      <c r="J60" s="153"/>
      <c r="K60" s="154"/>
      <c r="L60" s="153"/>
      <c r="M60" s="153"/>
      <c r="N60" s="154"/>
      <c r="O60" s="153"/>
      <c r="P60" s="153"/>
      <c r="Q60" s="153"/>
      <c r="R60" s="153"/>
      <c r="S60" s="153"/>
      <c r="T60" s="153"/>
      <c r="U60" s="153"/>
      <c r="V60" s="153"/>
      <c r="W60" s="154"/>
      <c r="X60" s="153"/>
      <c r="Y60" s="153"/>
      <c r="Z60" s="153"/>
      <c r="AA60" s="153"/>
      <c r="AB60" s="153"/>
      <c r="AC60" s="154"/>
      <c r="AD60" s="154"/>
      <c r="AE60" s="154"/>
      <c r="AF60" s="153"/>
    </row>
  </sheetData>
  <mergeCells count="101">
    <mergeCell ref="A1:D1"/>
    <mergeCell ref="F1:AF1"/>
    <mergeCell ref="A2:D2"/>
    <mergeCell ref="F2:AF2"/>
    <mergeCell ref="A4:A6"/>
    <mergeCell ref="B4:B6"/>
    <mergeCell ref="C4:L4"/>
    <mergeCell ref="M4:W4"/>
    <mergeCell ref="X4:AB4"/>
    <mergeCell ref="AC4:AC6"/>
    <mergeCell ref="M5:M6"/>
    <mergeCell ref="N5:N6"/>
    <mergeCell ref="O5:O6"/>
    <mergeCell ref="P5:P6"/>
    <mergeCell ref="AD4:AE4"/>
    <mergeCell ref="AF4:AF6"/>
    <mergeCell ref="AH4:AK4"/>
    <mergeCell ref="AL4:AO4"/>
    <mergeCell ref="C5:C6"/>
    <mergeCell ref="D5:D6"/>
    <mergeCell ref="E5:E6"/>
    <mergeCell ref="F5:H5"/>
    <mergeCell ref="I5:I6"/>
    <mergeCell ref="J5:J6"/>
    <mergeCell ref="AD5:AD6"/>
    <mergeCell ref="AE5:AE6"/>
    <mergeCell ref="X5:X6"/>
    <mergeCell ref="Y5:Y6"/>
    <mergeCell ref="Z5:Z6"/>
    <mergeCell ref="AA5:AA6"/>
    <mergeCell ref="AB5:AB6"/>
    <mergeCell ref="W5:W6"/>
    <mergeCell ref="Q5:Q6"/>
    <mergeCell ref="R5:R6"/>
    <mergeCell ref="S5:S6"/>
    <mergeCell ref="T5:T6"/>
    <mergeCell ref="U5:U6"/>
    <mergeCell ref="V5:V6"/>
    <mergeCell ref="K5:K6"/>
    <mergeCell ref="L5:L6"/>
    <mergeCell ref="AC8:AC19"/>
    <mergeCell ref="AD8:AD19"/>
    <mergeCell ref="AE8:AE19"/>
    <mergeCell ref="AF8:AF19"/>
    <mergeCell ref="A20:A23"/>
    <mergeCell ref="B20:B23"/>
    <mergeCell ref="L20:L23"/>
    <mergeCell ref="O20:O23"/>
    <mergeCell ref="U20:U23"/>
    <mergeCell ref="V20:V23"/>
    <mergeCell ref="W20:W23"/>
    <mergeCell ref="AC20:AC23"/>
    <mergeCell ref="AD20:AD23"/>
    <mergeCell ref="AE20:AE23"/>
    <mergeCell ref="AF20:AF23"/>
    <mergeCell ref="A8:A19"/>
    <mergeCell ref="B8:B19"/>
    <mergeCell ref="L8:L19"/>
    <mergeCell ref="M8:M19"/>
    <mergeCell ref="O8:O19"/>
    <mergeCell ref="U8:U19"/>
    <mergeCell ref="V8:V19"/>
    <mergeCell ref="W8:W19"/>
    <mergeCell ref="A24:A32"/>
    <mergeCell ref="B24:B32"/>
    <mergeCell ref="L24:L31"/>
    <mergeCell ref="M24:M32"/>
    <mergeCell ref="O24:O28"/>
    <mergeCell ref="AF24:AF32"/>
    <mergeCell ref="A33:A37"/>
    <mergeCell ref="B33:B37"/>
    <mergeCell ref="L33:L37"/>
    <mergeCell ref="O33:O37"/>
    <mergeCell ref="V33:V37"/>
    <mergeCell ref="W33:W37"/>
    <mergeCell ref="AC33:AC37"/>
    <mergeCell ref="AD33:AD37"/>
    <mergeCell ref="AE33:AE37"/>
    <mergeCell ref="U24:U32"/>
    <mergeCell ref="V24:V32"/>
    <mergeCell ref="W24:W32"/>
    <mergeCell ref="AC24:AC32"/>
    <mergeCell ref="AD24:AD32"/>
    <mergeCell ref="AE24:AE32"/>
    <mergeCell ref="S47:AE47"/>
    <mergeCell ref="AE38:AE40"/>
    <mergeCell ref="AF38:AF40"/>
    <mergeCell ref="S43:AE43"/>
    <mergeCell ref="AH43:AJ43"/>
    <mergeCell ref="H44:M44"/>
    <mergeCell ref="S44:AE44"/>
    <mergeCell ref="AF33:AF37"/>
    <mergeCell ref="A38:A40"/>
    <mergeCell ref="B38:B40"/>
    <mergeCell ref="L38:L40"/>
    <mergeCell ref="M38:M40"/>
    <mergeCell ref="U38:U40"/>
    <mergeCell ref="V38:V40"/>
    <mergeCell ref="W38:W40"/>
    <mergeCell ref="AC38:AC40"/>
    <mergeCell ref="AD38:AD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topLeftCell="A13" workbookViewId="0">
      <selection activeCell="F21" sqref="F21"/>
    </sheetView>
  </sheetViews>
  <sheetFormatPr defaultColWidth="7.875" defaultRowHeight="15" x14ac:dyDescent="0.25"/>
  <cols>
    <col min="1" max="1" width="2.375" style="48" customWidth="1"/>
    <col min="2" max="2" width="13.25" style="101" customWidth="1"/>
    <col min="3" max="3" width="24.5" style="102" bestFit="1" customWidth="1"/>
    <col min="4" max="4" width="10.625" style="111" customWidth="1"/>
    <col min="5" max="5" width="3.625" style="109" customWidth="1"/>
    <col min="6" max="6" width="3" style="109" customWidth="1"/>
    <col min="7" max="7" width="3" style="105" customWidth="1"/>
    <col min="8" max="10" width="2.625" style="105" customWidth="1"/>
    <col min="11" max="15" width="2.625" style="106" customWidth="1"/>
    <col min="16" max="27" width="2.625" style="105" customWidth="1"/>
    <col min="28" max="28" width="2.5" style="114" hidden="1" customWidth="1"/>
    <col min="29" max="29" width="2.625" style="2" hidden="1" customWidth="1"/>
    <col min="30" max="30" width="3.125" style="3" hidden="1" customWidth="1"/>
    <col min="31" max="31" width="2.75" style="4" hidden="1" customWidth="1"/>
    <col min="32" max="32" width="2.625" style="4" hidden="1" customWidth="1"/>
    <col min="33" max="33" width="3.875" style="48" hidden="1" customWidth="1"/>
    <col min="34" max="34" width="4.375" style="48" hidden="1" customWidth="1"/>
    <col min="35" max="35" width="3.375" style="48" hidden="1" customWidth="1"/>
    <col min="36" max="36" width="3" style="48" hidden="1" customWidth="1"/>
    <col min="37" max="42" width="3.375" style="48" hidden="1" customWidth="1"/>
    <col min="43" max="43" width="5.375" style="48" hidden="1" customWidth="1"/>
    <col min="44" max="44" width="4.375" style="48" customWidth="1"/>
    <col min="45" max="45" width="3.625" style="48" bestFit="1" customWidth="1"/>
    <col min="46" max="256" width="7.875" style="48"/>
    <col min="257" max="257" width="2.375" style="48" customWidth="1"/>
    <col min="258" max="258" width="13.25" style="48" customWidth="1"/>
    <col min="259" max="259" width="24.5" style="48" bestFit="1" customWidth="1"/>
    <col min="260" max="260" width="10.625" style="48" customWidth="1"/>
    <col min="261" max="261" width="3.625" style="48" customWidth="1"/>
    <col min="262" max="263" width="3" style="48" customWidth="1"/>
    <col min="264" max="283" width="2.625" style="48" customWidth="1"/>
    <col min="284" max="299" width="0" style="48" hidden="1" customWidth="1"/>
    <col min="300" max="300" width="4.375" style="48" customWidth="1"/>
    <col min="301" max="301" width="3.625" style="48" bestFit="1" customWidth="1"/>
    <col min="302" max="512" width="7.875" style="48"/>
    <col min="513" max="513" width="2.375" style="48" customWidth="1"/>
    <col min="514" max="514" width="13.25" style="48" customWidth="1"/>
    <col min="515" max="515" width="24.5" style="48" bestFit="1" customWidth="1"/>
    <col min="516" max="516" width="10.625" style="48" customWidth="1"/>
    <col min="517" max="517" width="3.625" style="48" customWidth="1"/>
    <col min="518" max="519" width="3" style="48" customWidth="1"/>
    <col min="520" max="539" width="2.625" style="48" customWidth="1"/>
    <col min="540" max="555" width="0" style="48" hidden="1" customWidth="1"/>
    <col min="556" max="556" width="4.375" style="48" customWidth="1"/>
    <col min="557" max="557" width="3.625" style="48" bestFit="1" customWidth="1"/>
    <col min="558" max="768" width="7.875" style="48"/>
    <col min="769" max="769" width="2.375" style="48" customWidth="1"/>
    <col min="770" max="770" width="13.25" style="48" customWidth="1"/>
    <col min="771" max="771" width="24.5" style="48" bestFit="1" customWidth="1"/>
    <col min="772" max="772" width="10.625" style="48" customWidth="1"/>
    <col min="773" max="773" width="3.625" style="48" customWidth="1"/>
    <col min="774" max="775" width="3" style="48" customWidth="1"/>
    <col min="776" max="795" width="2.625" style="48" customWidth="1"/>
    <col min="796" max="811" width="0" style="48" hidden="1" customWidth="1"/>
    <col min="812" max="812" width="4.375" style="48" customWidth="1"/>
    <col min="813" max="813" width="3.625" style="48" bestFit="1" customWidth="1"/>
    <col min="814" max="1024" width="7.875" style="48"/>
    <col min="1025" max="1025" width="2.375" style="48" customWidth="1"/>
    <col min="1026" max="1026" width="13.25" style="48" customWidth="1"/>
    <col min="1027" max="1027" width="24.5" style="48" bestFit="1" customWidth="1"/>
    <col min="1028" max="1028" width="10.625" style="48" customWidth="1"/>
    <col min="1029" max="1029" width="3.625" style="48" customWidth="1"/>
    <col min="1030" max="1031" width="3" style="48" customWidth="1"/>
    <col min="1032" max="1051" width="2.625" style="48" customWidth="1"/>
    <col min="1052" max="1067" width="0" style="48" hidden="1" customWidth="1"/>
    <col min="1068" max="1068" width="4.375" style="48" customWidth="1"/>
    <col min="1069" max="1069" width="3.625" style="48" bestFit="1" customWidth="1"/>
    <col min="1070" max="1280" width="7.875" style="48"/>
    <col min="1281" max="1281" width="2.375" style="48" customWidth="1"/>
    <col min="1282" max="1282" width="13.25" style="48" customWidth="1"/>
    <col min="1283" max="1283" width="24.5" style="48" bestFit="1" customWidth="1"/>
    <col min="1284" max="1284" width="10.625" style="48" customWidth="1"/>
    <col min="1285" max="1285" width="3.625" style="48" customWidth="1"/>
    <col min="1286" max="1287" width="3" style="48" customWidth="1"/>
    <col min="1288" max="1307" width="2.625" style="48" customWidth="1"/>
    <col min="1308" max="1323" width="0" style="48" hidden="1" customWidth="1"/>
    <col min="1324" max="1324" width="4.375" style="48" customWidth="1"/>
    <col min="1325" max="1325" width="3.625" style="48" bestFit="1" customWidth="1"/>
    <col min="1326" max="1536" width="7.875" style="48"/>
    <col min="1537" max="1537" width="2.375" style="48" customWidth="1"/>
    <col min="1538" max="1538" width="13.25" style="48" customWidth="1"/>
    <col min="1539" max="1539" width="24.5" style="48" bestFit="1" customWidth="1"/>
    <col min="1540" max="1540" width="10.625" style="48" customWidth="1"/>
    <col min="1541" max="1541" width="3.625" style="48" customWidth="1"/>
    <col min="1542" max="1543" width="3" style="48" customWidth="1"/>
    <col min="1544" max="1563" width="2.625" style="48" customWidth="1"/>
    <col min="1564" max="1579" width="0" style="48" hidden="1" customWidth="1"/>
    <col min="1580" max="1580" width="4.375" style="48" customWidth="1"/>
    <col min="1581" max="1581" width="3.625" style="48" bestFit="1" customWidth="1"/>
    <col min="1582" max="1792" width="7.875" style="48"/>
    <col min="1793" max="1793" width="2.375" style="48" customWidth="1"/>
    <col min="1794" max="1794" width="13.25" style="48" customWidth="1"/>
    <col min="1795" max="1795" width="24.5" style="48" bestFit="1" customWidth="1"/>
    <col min="1796" max="1796" width="10.625" style="48" customWidth="1"/>
    <col min="1797" max="1797" width="3.625" style="48" customWidth="1"/>
    <col min="1798" max="1799" width="3" style="48" customWidth="1"/>
    <col min="1800" max="1819" width="2.625" style="48" customWidth="1"/>
    <col min="1820" max="1835" width="0" style="48" hidden="1" customWidth="1"/>
    <col min="1836" max="1836" width="4.375" style="48" customWidth="1"/>
    <col min="1837" max="1837" width="3.625" style="48" bestFit="1" customWidth="1"/>
    <col min="1838" max="2048" width="7.875" style="48"/>
    <col min="2049" max="2049" width="2.375" style="48" customWidth="1"/>
    <col min="2050" max="2050" width="13.25" style="48" customWidth="1"/>
    <col min="2051" max="2051" width="24.5" style="48" bestFit="1" customWidth="1"/>
    <col min="2052" max="2052" width="10.625" style="48" customWidth="1"/>
    <col min="2053" max="2053" width="3.625" style="48" customWidth="1"/>
    <col min="2054" max="2055" width="3" style="48" customWidth="1"/>
    <col min="2056" max="2075" width="2.625" style="48" customWidth="1"/>
    <col min="2076" max="2091" width="0" style="48" hidden="1" customWidth="1"/>
    <col min="2092" max="2092" width="4.375" style="48" customWidth="1"/>
    <col min="2093" max="2093" width="3.625" style="48" bestFit="1" customWidth="1"/>
    <col min="2094" max="2304" width="7.875" style="48"/>
    <col min="2305" max="2305" width="2.375" style="48" customWidth="1"/>
    <col min="2306" max="2306" width="13.25" style="48" customWidth="1"/>
    <col min="2307" max="2307" width="24.5" style="48" bestFit="1" customWidth="1"/>
    <col min="2308" max="2308" width="10.625" style="48" customWidth="1"/>
    <col min="2309" max="2309" width="3.625" style="48" customWidth="1"/>
    <col min="2310" max="2311" width="3" style="48" customWidth="1"/>
    <col min="2312" max="2331" width="2.625" style="48" customWidth="1"/>
    <col min="2332" max="2347" width="0" style="48" hidden="1" customWidth="1"/>
    <col min="2348" max="2348" width="4.375" style="48" customWidth="1"/>
    <col min="2349" max="2349" width="3.625" style="48" bestFit="1" customWidth="1"/>
    <col min="2350" max="2560" width="7.875" style="48"/>
    <col min="2561" max="2561" width="2.375" style="48" customWidth="1"/>
    <col min="2562" max="2562" width="13.25" style="48" customWidth="1"/>
    <col min="2563" max="2563" width="24.5" style="48" bestFit="1" customWidth="1"/>
    <col min="2564" max="2564" width="10.625" style="48" customWidth="1"/>
    <col min="2565" max="2565" width="3.625" style="48" customWidth="1"/>
    <col min="2566" max="2567" width="3" style="48" customWidth="1"/>
    <col min="2568" max="2587" width="2.625" style="48" customWidth="1"/>
    <col min="2588" max="2603" width="0" style="48" hidden="1" customWidth="1"/>
    <col min="2604" max="2604" width="4.375" style="48" customWidth="1"/>
    <col min="2605" max="2605" width="3.625" style="48" bestFit="1" customWidth="1"/>
    <col min="2606" max="2816" width="7.875" style="48"/>
    <col min="2817" max="2817" width="2.375" style="48" customWidth="1"/>
    <col min="2818" max="2818" width="13.25" style="48" customWidth="1"/>
    <col min="2819" max="2819" width="24.5" style="48" bestFit="1" customWidth="1"/>
    <col min="2820" max="2820" width="10.625" style="48" customWidth="1"/>
    <col min="2821" max="2821" width="3.625" style="48" customWidth="1"/>
    <col min="2822" max="2823" width="3" style="48" customWidth="1"/>
    <col min="2824" max="2843" width="2.625" style="48" customWidth="1"/>
    <col min="2844" max="2859" width="0" style="48" hidden="1" customWidth="1"/>
    <col min="2860" max="2860" width="4.375" style="48" customWidth="1"/>
    <col min="2861" max="2861" width="3.625" style="48" bestFit="1" customWidth="1"/>
    <col min="2862" max="3072" width="7.875" style="48"/>
    <col min="3073" max="3073" width="2.375" style="48" customWidth="1"/>
    <col min="3074" max="3074" width="13.25" style="48" customWidth="1"/>
    <col min="3075" max="3075" width="24.5" style="48" bestFit="1" customWidth="1"/>
    <col min="3076" max="3076" width="10.625" style="48" customWidth="1"/>
    <col min="3077" max="3077" width="3.625" style="48" customWidth="1"/>
    <col min="3078" max="3079" width="3" style="48" customWidth="1"/>
    <col min="3080" max="3099" width="2.625" style="48" customWidth="1"/>
    <col min="3100" max="3115" width="0" style="48" hidden="1" customWidth="1"/>
    <col min="3116" max="3116" width="4.375" style="48" customWidth="1"/>
    <col min="3117" max="3117" width="3.625" style="48" bestFit="1" customWidth="1"/>
    <col min="3118" max="3328" width="7.875" style="48"/>
    <col min="3329" max="3329" width="2.375" style="48" customWidth="1"/>
    <col min="3330" max="3330" width="13.25" style="48" customWidth="1"/>
    <col min="3331" max="3331" width="24.5" style="48" bestFit="1" customWidth="1"/>
    <col min="3332" max="3332" width="10.625" style="48" customWidth="1"/>
    <col min="3333" max="3333" width="3.625" style="48" customWidth="1"/>
    <col min="3334" max="3335" width="3" style="48" customWidth="1"/>
    <col min="3336" max="3355" width="2.625" style="48" customWidth="1"/>
    <col min="3356" max="3371" width="0" style="48" hidden="1" customWidth="1"/>
    <col min="3372" max="3372" width="4.375" style="48" customWidth="1"/>
    <col min="3373" max="3373" width="3.625" style="48" bestFit="1" customWidth="1"/>
    <col min="3374" max="3584" width="7.875" style="48"/>
    <col min="3585" max="3585" width="2.375" style="48" customWidth="1"/>
    <col min="3586" max="3586" width="13.25" style="48" customWidth="1"/>
    <col min="3587" max="3587" width="24.5" style="48" bestFit="1" customWidth="1"/>
    <col min="3588" max="3588" width="10.625" style="48" customWidth="1"/>
    <col min="3589" max="3589" width="3.625" style="48" customWidth="1"/>
    <col min="3590" max="3591" width="3" style="48" customWidth="1"/>
    <col min="3592" max="3611" width="2.625" style="48" customWidth="1"/>
    <col min="3612" max="3627" width="0" style="48" hidden="1" customWidth="1"/>
    <col min="3628" max="3628" width="4.375" style="48" customWidth="1"/>
    <col min="3629" max="3629" width="3.625" style="48" bestFit="1" customWidth="1"/>
    <col min="3630" max="3840" width="7.875" style="48"/>
    <col min="3841" max="3841" width="2.375" style="48" customWidth="1"/>
    <col min="3842" max="3842" width="13.25" style="48" customWidth="1"/>
    <col min="3843" max="3843" width="24.5" style="48" bestFit="1" customWidth="1"/>
    <col min="3844" max="3844" width="10.625" style="48" customWidth="1"/>
    <col min="3845" max="3845" width="3.625" style="48" customWidth="1"/>
    <col min="3846" max="3847" width="3" style="48" customWidth="1"/>
    <col min="3848" max="3867" width="2.625" style="48" customWidth="1"/>
    <col min="3868" max="3883" width="0" style="48" hidden="1" customWidth="1"/>
    <col min="3884" max="3884" width="4.375" style="48" customWidth="1"/>
    <col min="3885" max="3885" width="3.625" style="48" bestFit="1" customWidth="1"/>
    <col min="3886" max="4096" width="7.875" style="48"/>
    <col min="4097" max="4097" width="2.375" style="48" customWidth="1"/>
    <col min="4098" max="4098" width="13.25" style="48" customWidth="1"/>
    <col min="4099" max="4099" width="24.5" style="48" bestFit="1" customWidth="1"/>
    <col min="4100" max="4100" width="10.625" style="48" customWidth="1"/>
    <col min="4101" max="4101" width="3.625" style="48" customWidth="1"/>
    <col min="4102" max="4103" width="3" style="48" customWidth="1"/>
    <col min="4104" max="4123" width="2.625" style="48" customWidth="1"/>
    <col min="4124" max="4139" width="0" style="48" hidden="1" customWidth="1"/>
    <col min="4140" max="4140" width="4.375" style="48" customWidth="1"/>
    <col min="4141" max="4141" width="3.625" style="48" bestFit="1" customWidth="1"/>
    <col min="4142" max="4352" width="7.875" style="48"/>
    <col min="4353" max="4353" width="2.375" style="48" customWidth="1"/>
    <col min="4354" max="4354" width="13.25" style="48" customWidth="1"/>
    <col min="4355" max="4355" width="24.5" style="48" bestFit="1" customWidth="1"/>
    <col min="4356" max="4356" width="10.625" style="48" customWidth="1"/>
    <col min="4357" max="4357" width="3.625" style="48" customWidth="1"/>
    <col min="4358" max="4359" width="3" style="48" customWidth="1"/>
    <col min="4360" max="4379" width="2.625" style="48" customWidth="1"/>
    <col min="4380" max="4395" width="0" style="48" hidden="1" customWidth="1"/>
    <col min="4396" max="4396" width="4.375" style="48" customWidth="1"/>
    <col min="4397" max="4397" width="3.625" style="48" bestFit="1" customWidth="1"/>
    <col min="4398" max="4608" width="7.875" style="48"/>
    <col min="4609" max="4609" width="2.375" style="48" customWidth="1"/>
    <col min="4610" max="4610" width="13.25" style="48" customWidth="1"/>
    <col min="4611" max="4611" width="24.5" style="48" bestFit="1" customWidth="1"/>
    <col min="4612" max="4612" width="10.625" style="48" customWidth="1"/>
    <col min="4613" max="4613" width="3.625" style="48" customWidth="1"/>
    <col min="4614" max="4615" width="3" style="48" customWidth="1"/>
    <col min="4616" max="4635" width="2.625" style="48" customWidth="1"/>
    <col min="4636" max="4651" width="0" style="48" hidden="1" customWidth="1"/>
    <col min="4652" max="4652" width="4.375" style="48" customWidth="1"/>
    <col min="4653" max="4653" width="3.625" style="48" bestFit="1" customWidth="1"/>
    <col min="4654" max="4864" width="7.875" style="48"/>
    <col min="4865" max="4865" width="2.375" style="48" customWidth="1"/>
    <col min="4866" max="4866" width="13.25" style="48" customWidth="1"/>
    <col min="4867" max="4867" width="24.5" style="48" bestFit="1" customWidth="1"/>
    <col min="4868" max="4868" width="10.625" style="48" customWidth="1"/>
    <col min="4869" max="4869" width="3.625" style="48" customWidth="1"/>
    <col min="4870" max="4871" width="3" style="48" customWidth="1"/>
    <col min="4872" max="4891" width="2.625" style="48" customWidth="1"/>
    <col min="4892" max="4907" width="0" style="48" hidden="1" customWidth="1"/>
    <col min="4908" max="4908" width="4.375" style="48" customWidth="1"/>
    <col min="4909" max="4909" width="3.625" style="48" bestFit="1" customWidth="1"/>
    <col min="4910" max="5120" width="7.875" style="48"/>
    <col min="5121" max="5121" width="2.375" style="48" customWidth="1"/>
    <col min="5122" max="5122" width="13.25" style="48" customWidth="1"/>
    <col min="5123" max="5123" width="24.5" style="48" bestFit="1" customWidth="1"/>
    <col min="5124" max="5124" width="10.625" style="48" customWidth="1"/>
    <col min="5125" max="5125" width="3.625" style="48" customWidth="1"/>
    <col min="5126" max="5127" width="3" style="48" customWidth="1"/>
    <col min="5128" max="5147" width="2.625" style="48" customWidth="1"/>
    <col min="5148" max="5163" width="0" style="48" hidden="1" customWidth="1"/>
    <col min="5164" max="5164" width="4.375" style="48" customWidth="1"/>
    <col min="5165" max="5165" width="3.625" style="48" bestFit="1" customWidth="1"/>
    <col min="5166" max="5376" width="7.875" style="48"/>
    <col min="5377" max="5377" width="2.375" style="48" customWidth="1"/>
    <col min="5378" max="5378" width="13.25" style="48" customWidth="1"/>
    <col min="5379" max="5379" width="24.5" style="48" bestFit="1" customWidth="1"/>
    <col min="5380" max="5380" width="10.625" style="48" customWidth="1"/>
    <col min="5381" max="5381" width="3.625" style="48" customWidth="1"/>
    <col min="5382" max="5383" width="3" style="48" customWidth="1"/>
    <col min="5384" max="5403" width="2.625" style="48" customWidth="1"/>
    <col min="5404" max="5419" width="0" style="48" hidden="1" customWidth="1"/>
    <col min="5420" max="5420" width="4.375" style="48" customWidth="1"/>
    <col min="5421" max="5421" width="3.625" style="48" bestFit="1" customWidth="1"/>
    <col min="5422" max="5632" width="7.875" style="48"/>
    <col min="5633" max="5633" width="2.375" style="48" customWidth="1"/>
    <col min="5634" max="5634" width="13.25" style="48" customWidth="1"/>
    <col min="5635" max="5635" width="24.5" style="48" bestFit="1" customWidth="1"/>
    <col min="5636" max="5636" width="10.625" style="48" customWidth="1"/>
    <col min="5637" max="5637" width="3.625" style="48" customWidth="1"/>
    <col min="5638" max="5639" width="3" style="48" customWidth="1"/>
    <col min="5640" max="5659" width="2.625" style="48" customWidth="1"/>
    <col min="5660" max="5675" width="0" style="48" hidden="1" customWidth="1"/>
    <col min="5676" max="5676" width="4.375" style="48" customWidth="1"/>
    <col min="5677" max="5677" width="3.625" style="48" bestFit="1" customWidth="1"/>
    <col min="5678" max="5888" width="7.875" style="48"/>
    <col min="5889" max="5889" width="2.375" style="48" customWidth="1"/>
    <col min="5890" max="5890" width="13.25" style="48" customWidth="1"/>
    <col min="5891" max="5891" width="24.5" style="48" bestFit="1" customWidth="1"/>
    <col min="5892" max="5892" width="10.625" style="48" customWidth="1"/>
    <col min="5893" max="5893" width="3.625" style="48" customWidth="1"/>
    <col min="5894" max="5895" width="3" style="48" customWidth="1"/>
    <col min="5896" max="5915" width="2.625" style="48" customWidth="1"/>
    <col min="5916" max="5931" width="0" style="48" hidden="1" customWidth="1"/>
    <col min="5932" max="5932" width="4.375" style="48" customWidth="1"/>
    <col min="5933" max="5933" width="3.625" style="48" bestFit="1" customWidth="1"/>
    <col min="5934" max="6144" width="7.875" style="48"/>
    <col min="6145" max="6145" width="2.375" style="48" customWidth="1"/>
    <col min="6146" max="6146" width="13.25" style="48" customWidth="1"/>
    <col min="6147" max="6147" width="24.5" style="48" bestFit="1" customWidth="1"/>
    <col min="6148" max="6148" width="10.625" style="48" customWidth="1"/>
    <col min="6149" max="6149" width="3.625" style="48" customWidth="1"/>
    <col min="6150" max="6151" width="3" style="48" customWidth="1"/>
    <col min="6152" max="6171" width="2.625" style="48" customWidth="1"/>
    <col min="6172" max="6187" width="0" style="48" hidden="1" customWidth="1"/>
    <col min="6188" max="6188" width="4.375" style="48" customWidth="1"/>
    <col min="6189" max="6189" width="3.625" style="48" bestFit="1" customWidth="1"/>
    <col min="6190" max="6400" width="7.875" style="48"/>
    <col min="6401" max="6401" width="2.375" style="48" customWidth="1"/>
    <col min="6402" max="6402" width="13.25" style="48" customWidth="1"/>
    <col min="6403" max="6403" width="24.5" style="48" bestFit="1" customWidth="1"/>
    <col min="6404" max="6404" width="10.625" style="48" customWidth="1"/>
    <col min="6405" max="6405" width="3.625" style="48" customWidth="1"/>
    <col min="6406" max="6407" width="3" style="48" customWidth="1"/>
    <col min="6408" max="6427" width="2.625" style="48" customWidth="1"/>
    <col min="6428" max="6443" width="0" style="48" hidden="1" customWidth="1"/>
    <col min="6444" max="6444" width="4.375" style="48" customWidth="1"/>
    <col min="6445" max="6445" width="3.625" style="48" bestFit="1" customWidth="1"/>
    <col min="6446" max="6656" width="7.875" style="48"/>
    <col min="6657" max="6657" width="2.375" style="48" customWidth="1"/>
    <col min="6658" max="6658" width="13.25" style="48" customWidth="1"/>
    <col min="6659" max="6659" width="24.5" style="48" bestFit="1" customWidth="1"/>
    <col min="6660" max="6660" width="10.625" style="48" customWidth="1"/>
    <col min="6661" max="6661" width="3.625" style="48" customWidth="1"/>
    <col min="6662" max="6663" width="3" style="48" customWidth="1"/>
    <col min="6664" max="6683" width="2.625" style="48" customWidth="1"/>
    <col min="6684" max="6699" width="0" style="48" hidden="1" customWidth="1"/>
    <col min="6700" max="6700" width="4.375" style="48" customWidth="1"/>
    <col min="6701" max="6701" width="3.625" style="48" bestFit="1" customWidth="1"/>
    <col min="6702" max="6912" width="7.875" style="48"/>
    <col min="6913" max="6913" width="2.375" style="48" customWidth="1"/>
    <col min="6914" max="6914" width="13.25" style="48" customWidth="1"/>
    <col min="6915" max="6915" width="24.5" style="48" bestFit="1" customWidth="1"/>
    <col min="6916" max="6916" width="10.625" style="48" customWidth="1"/>
    <col min="6917" max="6917" width="3.625" style="48" customWidth="1"/>
    <col min="6918" max="6919" width="3" style="48" customWidth="1"/>
    <col min="6920" max="6939" width="2.625" style="48" customWidth="1"/>
    <col min="6940" max="6955" width="0" style="48" hidden="1" customWidth="1"/>
    <col min="6956" max="6956" width="4.375" style="48" customWidth="1"/>
    <col min="6957" max="6957" width="3.625" style="48" bestFit="1" customWidth="1"/>
    <col min="6958" max="7168" width="7.875" style="48"/>
    <col min="7169" max="7169" width="2.375" style="48" customWidth="1"/>
    <col min="7170" max="7170" width="13.25" style="48" customWidth="1"/>
    <col min="7171" max="7171" width="24.5" style="48" bestFit="1" customWidth="1"/>
    <col min="7172" max="7172" width="10.625" style="48" customWidth="1"/>
    <col min="7173" max="7173" width="3.625" style="48" customWidth="1"/>
    <col min="7174" max="7175" width="3" style="48" customWidth="1"/>
    <col min="7176" max="7195" width="2.625" style="48" customWidth="1"/>
    <col min="7196" max="7211" width="0" style="48" hidden="1" customWidth="1"/>
    <col min="7212" max="7212" width="4.375" style="48" customWidth="1"/>
    <col min="7213" max="7213" width="3.625" style="48" bestFit="1" customWidth="1"/>
    <col min="7214" max="7424" width="7.875" style="48"/>
    <col min="7425" max="7425" width="2.375" style="48" customWidth="1"/>
    <col min="7426" max="7426" width="13.25" style="48" customWidth="1"/>
    <col min="7427" max="7427" width="24.5" style="48" bestFit="1" customWidth="1"/>
    <col min="7428" max="7428" width="10.625" style="48" customWidth="1"/>
    <col min="7429" max="7429" width="3.625" style="48" customWidth="1"/>
    <col min="7430" max="7431" width="3" style="48" customWidth="1"/>
    <col min="7432" max="7451" width="2.625" style="48" customWidth="1"/>
    <col min="7452" max="7467" width="0" style="48" hidden="1" customWidth="1"/>
    <col min="7468" max="7468" width="4.375" style="48" customWidth="1"/>
    <col min="7469" max="7469" width="3.625" style="48" bestFit="1" customWidth="1"/>
    <col min="7470" max="7680" width="7.875" style="48"/>
    <col min="7681" max="7681" width="2.375" style="48" customWidth="1"/>
    <col min="7682" max="7682" width="13.25" style="48" customWidth="1"/>
    <col min="7683" max="7683" width="24.5" style="48" bestFit="1" customWidth="1"/>
    <col min="7684" max="7684" width="10.625" style="48" customWidth="1"/>
    <col min="7685" max="7685" width="3.625" style="48" customWidth="1"/>
    <col min="7686" max="7687" width="3" style="48" customWidth="1"/>
    <col min="7688" max="7707" width="2.625" style="48" customWidth="1"/>
    <col min="7708" max="7723" width="0" style="48" hidden="1" customWidth="1"/>
    <col min="7724" max="7724" width="4.375" style="48" customWidth="1"/>
    <col min="7725" max="7725" width="3.625" style="48" bestFit="1" customWidth="1"/>
    <col min="7726" max="7936" width="7.875" style="48"/>
    <col min="7937" max="7937" width="2.375" style="48" customWidth="1"/>
    <col min="7938" max="7938" width="13.25" style="48" customWidth="1"/>
    <col min="7939" max="7939" width="24.5" style="48" bestFit="1" customWidth="1"/>
    <col min="7940" max="7940" width="10.625" style="48" customWidth="1"/>
    <col min="7941" max="7941" width="3.625" style="48" customWidth="1"/>
    <col min="7942" max="7943" width="3" style="48" customWidth="1"/>
    <col min="7944" max="7963" width="2.625" style="48" customWidth="1"/>
    <col min="7964" max="7979" width="0" style="48" hidden="1" customWidth="1"/>
    <col min="7980" max="7980" width="4.375" style="48" customWidth="1"/>
    <col min="7981" max="7981" width="3.625" style="48" bestFit="1" customWidth="1"/>
    <col min="7982" max="8192" width="7.875" style="48"/>
    <col min="8193" max="8193" width="2.375" style="48" customWidth="1"/>
    <col min="8194" max="8194" width="13.25" style="48" customWidth="1"/>
    <col min="8195" max="8195" width="24.5" style="48" bestFit="1" customWidth="1"/>
    <col min="8196" max="8196" width="10.625" style="48" customWidth="1"/>
    <col min="8197" max="8197" width="3.625" style="48" customWidth="1"/>
    <col min="8198" max="8199" width="3" style="48" customWidth="1"/>
    <col min="8200" max="8219" width="2.625" style="48" customWidth="1"/>
    <col min="8220" max="8235" width="0" style="48" hidden="1" customWidth="1"/>
    <col min="8236" max="8236" width="4.375" style="48" customWidth="1"/>
    <col min="8237" max="8237" width="3.625" style="48" bestFit="1" customWidth="1"/>
    <col min="8238" max="8448" width="7.875" style="48"/>
    <col min="8449" max="8449" width="2.375" style="48" customWidth="1"/>
    <col min="8450" max="8450" width="13.25" style="48" customWidth="1"/>
    <col min="8451" max="8451" width="24.5" style="48" bestFit="1" customWidth="1"/>
    <col min="8452" max="8452" width="10.625" style="48" customWidth="1"/>
    <col min="8453" max="8453" width="3.625" style="48" customWidth="1"/>
    <col min="8454" max="8455" width="3" style="48" customWidth="1"/>
    <col min="8456" max="8475" width="2.625" style="48" customWidth="1"/>
    <col min="8476" max="8491" width="0" style="48" hidden="1" customWidth="1"/>
    <col min="8492" max="8492" width="4.375" style="48" customWidth="1"/>
    <col min="8493" max="8493" width="3.625" style="48" bestFit="1" customWidth="1"/>
    <col min="8494" max="8704" width="7.875" style="48"/>
    <col min="8705" max="8705" width="2.375" style="48" customWidth="1"/>
    <col min="8706" max="8706" width="13.25" style="48" customWidth="1"/>
    <col min="8707" max="8707" width="24.5" style="48" bestFit="1" customWidth="1"/>
    <col min="8708" max="8708" width="10.625" style="48" customWidth="1"/>
    <col min="8709" max="8709" width="3.625" style="48" customWidth="1"/>
    <col min="8710" max="8711" width="3" style="48" customWidth="1"/>
    <col min="8712" max="8731" width="2.625" style="48" customWidth="1"/>
    <col min="8732" max="8747" width="0" style="48" hidden="1" customWidth="1"/>
    <col min="8748" max="8748" width="4.375" style="48" customWidth="1"/>
    <col min="8749" max="8749" width="3.625" style="48" bestFit="1" customWidth="1"/>
    <col min="8750" max="8960" width="7.875" style="48"/>
    <col min="8961" max="8961" width="2.375" style="48" customWidth="1"/>
    <col min="8962" max="8962" width="13.25" style="48" customWidth="1"/>
    <col min="8963" max="8963" width="24.5" style="48" bestFit="1" customWidth="1"/>
    <col min="8964" max="8964" width="10.625" style="48" customWidth="1"/>
    <col min="8965" max="8965" width="3.625" style="48" customWidth="1"/>
    <col min="8966" max="8967" width="3" style="48" customWidth="1"/>
    <col min="8968" max="8987" width="2.625" style="48" customWidth="1"/>
    <col min="8988" max="9003" width="0" style="48" hidden="1" customWidth="1"/>
    <col min="9004" max="9004" width="4.375" style="48" customWidth="1"/>
    <col min="9005" max="9005" width="3.625" style="48" bestFit="1" customWidth="1"/>
    <col min="9006" max="9216" width="7.875" style="48"/>
    <col min="9217" max="9217" width="2.375" style="48" customWidth="1"/>
    <col min="9218" max="9218" width="13.25" style="48" customWidth="1"/>
    <col min="9219" max="9219" width="24.5" style="48" bestFit="1" customWidth="1"/>
    <col min="9220" max="9220" width="10.625" style="48" customWidth="1"/>
    <col min="9221" max="9221" width="3.625" style="48" customWidth="1"/>
    <col min="9222" max="9223" width="3" style="48" customWidth="1"/>
    <col min="9224" max="9243" width="2.625" style="48" customWidth="1"/>
    <col min="9244" max="9259" width="0" style="48" hidden="1" customWidth="1"/>
    <col min="9260" max="9260" width="4.375" style="48" customWidth="1"/>
    <col min="9261" max="9261" width="3.625" style="48" bestFit="1" customWidth="1"/>
    <col min="9262" max="9472" width="7.875" style="48"/>
    <col min="9473" max="9473" width="2.375" style="48" customWidth="1"/>
    <col min="9474" max="9474" width="13.25" style="48" customWidth="1"/>
    <col min="9475" max="9475" width="24.5" style="48" bestFit="1" customWidth="1"/>
    <col min="9476" max="9476" width="10.625" style="48" customWidth="1"/>
    <col min="9477" max="9477" width="3.625" style="48" customWidth="1"/>
    <col min="9478" max="9479" width="3" style="48" customWidth="1"/>
    <col min="9480" max="9499" width="2.625" style="48" customWidth="1"/>
    <col min="9500" max="9515" width="0" style="48" hidden="1" customWidth="1"/>
    <col min="9516" max="9516" width="4.375" style="48" customWidth="1"/>
    <col min="9517" max="9517" width="3.625" style="48" bestFit="1" customWidth="1"/>
    <col min="9518" max="9728" width="7.875" style="48"/>
    <col min="9729" max="9729" width="2.375" style="48" customWidth="1"/>
    <col min="9730" max="9730" width="13.25" style="48" customWidth="1"/>
    <col min="9731" max="9731" width="24.5" style="48" bestFit="1" customWidth="1"/>
    <col min="9732" max="9732" width="10.625" style="48" customWidth="1"/>
    <col min="9733" max="9733" width="3.625" style="48" customWidth="1"/>
    <col min="9734" max="9735" width="3" style="48" customWidth="1"/>
    <col min="9736" max="9755" width="2.625" style="48" customWidth="1"/>
    <col min="9756" max="9771" width="0" style="48" hidden="1" customWidth="1"/>
    <col min="9772" max="9772" width="4.375" style="48" customWidth="1"/>
    <col min="9773" max="9773" width="3.625" style="48" bestFit="1" customWidth="1"/>
    <col min="9774" max="9984" width="7.875" style="48"/>
    <col min="9985" max="9985" width="2.375" style="48" customWidth="1"/>
    <col min="9986" max="9986" width="13.25" style="48" customWidth="1"/>
    <col min="9987" max="9987" width="24.5" style="48" bestFit="1" customWidth="1"/>
    <col min="9988" max="9988" width="10.625" style="48" customWidth="1"/>
    <col min="9989" max="9989" width="3.625" style="48" customWidth="1"/>
    <col min="9990" max="9991" width="3" style="48" customWidth="1"/>
    <col min="9992" max="10011" width="2.625" style="48" customWidth="1"/>
    <col min="10012" max="10027" width="0" style="48" hidden="1" customWidth="1"/>
    <col min="10028" max="10028" width="4.375" style="48" customWidth="1"/>
    <col min="10029" max="10029" width="3.625" style="48" bestFit="1" customWidth="1"/>
    <col min="10030" max="10240" width="7.875" style="48"/>
    <col min="10241" max="10241" width="2.375" style="48" customWidth="1"/>
    <col min="10242" max="10242" width="13.25" style="48" customWidth="1"/>
    <col min="10243" max="10243" width="24.5" style="48" bestFit="1" customWidth="1"/>
    <col min="10244" max="10244" width="10.625" style="48" customWidth="1"/>
    <col min="10245" max="10245" width="3.625" style="48" customWidth="1"/>
    <col min="10246" max="10247" width="3" style="48" customWidth="1"/>
    <col min="10248" max="10267" width="2.625" style="48" customWidth="1"/>
    <col min="10268" max="10283" width="0" style="48" hidden="1" customWidth="1"/>
    <col min="10284" max="10284" width="4.375" style="48" customWidth="1"/>
    <col min="10285" max="10285" width="3.625" style="48" bestFit="1" customWidth="1"/>
    <col min="10286" max="10496" width="7.875" style="48"/>
    <col min="10497" max="10497" width="2.375" style="48" customWidth="1"/>
    <col min="10498" max="10498" width="13.25" style="48" customWidth="1"/>
    <col min="10499" max="10499" width="24.5" style="48" bestFit="1" customWidth="1"/>
    <col min="10500" max="10500" width="10.625" style="48" customWidth="1"/>
    <col min="10501" max="10501" width="3.625" style="48" customWidth="1"/>
    <col min="10502" max="10503" width="3" style="48" customWidth="1"/>
    <col min="10504" max="10523" width="2.625" style="48" customWidth="1"/>
    <col min="10524" max="10539" width="0" style="48" hidden="1" customWidth="1"/>
    <col min="10540" max="10540" width="4.375" style="48" customWidth="1"/>
    <col min="10541" max="10541" width="3.625" style="48" bestFit="1" customWidth="1"/>
    <col min="10542" max="10752" width="7.875" style="48"/>
    <col min="10753" max="10753" width="2.375" style="48" customWidth="1"/>
    <col min="10754" max="10754" width="13.25" style="48" customWidth="1"/>
    <col min="10755" max="10755" width="24.5" style="48" bestFit="1" customWidth="1"/>
    <col min="10756" max="10756" width="10.625" style="48" customWidth="1"/>
    <col min="10757" max="10757" width="3.625" style="48" customWidth="1"/>
    <col min="10758" max="10759" width="3" style="48" customWidth="1"/>
    <col min="10760" max="10779" width="2.625" style="48" customWidth="1"/>
    <col min="10780" max="10795" width="0" style="48" hidden="1" customWidth="1"/>
    <col min="10796" max="10796" width="4.375" style="48" customWidth="1"/>
    <col min="10797" max="10797" width="3.625" style="48" bestFit="1" customWidth="1"/>
    <col min="10798" max="11008" width="7.875" style="48"/>
    <col min="11009" max="11009" width="2.375" style="48" customWidth="1"/>
    <col min="11010" max="11010" width="13.25" style="48" customWidth="1"/>
    <col min="11011" max="11011" width="24.5" style="48" bestFit="1" customWidth="1"/>
    <col min="11012" max="11012" width="10.625" style="48" customWidth="1"/>
    <col min="11013" max="11013" width="3.625" style="48" customWidth="1"/>
    <col min="11014" max="11015" width="3" style="48" customWidth="1"/>
    <col min="11016" max="11035" width="2.625" style="48" customWidth="1"/>
    <col min="11036" max="11051" width="0" style="48" hidden="1" customWidth="1"/>
    <col min="11052" max="11052" width="4.375" style="48" customWidth="1"/>
    <col min="11053" max="11053" width="3.625" style="48" bestFit="1" customWidth="1"/>
    <col min="11054" max="11264" width="7.875" style="48"/>
    <col min="11265" max="11265" width="2.375" style="48" customWidth="1"/>
    <col min="11266" max="11266" width="13.25" style="48" customWidth="1"/>
    <col min="11267" max="11267" width="24.5" style="48" bestFit="1" customWidth="1"/>
    <col min="11268" max="11268" width="10.625" style="48" customWidth="1"/>
    <col min="11269" max="11269" width="3.625" style="48" customWidth="1"/>
    <col min="11270" max="11271" width="3" style="48" customWidth="1"/>
    <col min="11272" max="11291" width="2.625" style="48" customWidth="1"/>
    <col min="11292" max="11307" width="0" style="48" hidden="1" customWidth="1"/>
    <col min="11308" max="11308" width="4.375" style="48" customWidth="1"/>
    <col min="11309" max="11309" width="3.625" style="48" bestFit="1" customWidth="1"/>
    <col min="11310" max="11520" width="7.875" style="48"/>
    <col min="11521" max="11521" width="2.375" style="48" customWidth="1"/>
    <col min="11522" max="11522" width="13.25" style="48" customWidth="1"/>
    <col min="11523" max="11523" width="24.5" style="48" bestFit="1" customWidth="1"/>
    <col min="11524" max="11524" width="10.625" style="48" customWidth="1"/>
    <col min="11525" max="11525" width="3.625" style="48" customWidth="1"/>
    <col min="11526" max="11527" width="3" style="48" customWidth="1"/>
    <col min="11528" max="11547" width="2.625" style="48" customWidth="1"/>
    <col min="11548" max="11563" width="0" style="48" hidden="1" customWidth="1"/>
    <col min="11564" max="11564" width="4.375" style="48" customWidth="1"/>
    <col min="11565" max="11565" width="3.625" style="48" bestFit="1" customWidth="1"/>
    <col min="11566" max="11776" width="7.875" style="48"/>
    <col min="11777" max="11777" width="2.375" style="48" customWidth="1"/>
    <col min="11778" max="11778" width="13.25" style="48" customWidth="1"/>
    <col min="11779" max="11779" width="24.5" style="48" bestFit="1" customWidth="1"/>
    <col min="11780" max="11780" width="10.625" style="48" customWidth="1"/>
    <col min="11781" max="11781" width="3.625" style="48" customWidth="1"/>
    <col min="11782" max="11783" width="3" style="48" customWidth="1"/>
    <col min="11784" max="11803" width="2.625" style="48" customWidth="1"/>
    <col min="11804" max="11819" width="0" style="48" hidden="1" customWidth="1"/>
    <col min="11820" max="11820" width="4.375" style="48" customWidth="1"/>
    <col min="11821" max="11821" width="3.625" style="48" bestFit="1" customWidth="1"/>
    <col min="11822" max="12032" width="7.875" style="48"/>
    <col min="12033" max="12033" width="2.375" style="48" customWidth="1"/>
    <col min="12034" max="12034" width="13.25" style="48" customWidth="1"/>
    <col min="12035" max="12035" width="24.5" style="48" bestFit="1" customWidth="1"/>
    <col min="12036" max="12036" width="10.625" style="48" customWidth="1"/>
    <col min="12037" max="12037" width="3.625" style="48" customWidth="1"/>
    <col min="12038" max="12039" width="3" style="48" customWidth="1"/>
    <col min="12040" max="12059" width="2.625" style="48" customWidth="1"/>
    <col min="12060" max="12075" width="0" style="48" hidden="1" customWidth="1"/>
    <col min="12076" max="12076" width="4.375" style="48" customWidth="1"/>
    <col min="12077" max="12077" width="3.625" style="48" bestFit="1" customWidth="1"/>
    <col min="12078" max="12288" width="7.875" style="48"/>
    <col min="12289" max="12289" width="2.375" style="48" customWidth="1"/>
    <col min="12290" max="12290" width="13.25" style="48" customWidth="1"/>
    <col min="12291" max="12291" width="24.5" style="48" bestFit="1" customWidth="1"/>
    <col min="12292" max="12292" width="10.625" style="48" customWidth="1"/>
    <col min="12293" max="12293" width="3.625" style="48" customWidth="1"/>
    <col min="12294" max="12295" width="3" style="48" customWidth="1"/>
    <col min="12296" max="12315" width="2.625" style="48" customWidth="1"/>
    <col min="12316" max="12331" width="0" style="48" hidden="1" customWidth="1"/>
    <col min="12332" max="12332" width="4.375" style="48" customWidth="1"/>
    <col min="12333" max="12333" width="3.625" style="48" bestFit="1" customWidth="1"/>
    <col min="12334" max="12544" width="7.875" style="48"/>
    <col min="12545" max="12545" width="2.375" style="48" customWidth="1"/>
    <col min="12546" max="12546" width="13.25" style="48" customWidth="1"/>
    <col min="12547" max="12547" width="24.5" style="48" bestFit="1" customWidth="1"/>
    <col min="12548" max="12548" width="10.625" style="48" customWidth="1"/>
    <col min="12549" max="12549" width="3.625" style="48" customWidth="1"/>
    <col min="12550" max="12551" width="3" style="48" customWidth="1"/>
    <col min="12552" max="12571" width="2.625" style="48" customWidth="1"/>
    <col min="12572" max="12587" width="0" style="48" hidden="1" customWidth="1"/>
    <col min="12588" max="12588" width="4.375" style="48" customWidth="1"/>
    <col min="12589" max="12589" width="3.625" style="48" bestFit="1" customWidth="1"/>
    <col min="12590" max="12800" width="7.875" style="48"/>
    <col min="12801" max="12801" width="2.375" style="48" customWidth="1"/>
    <col min="12802" max="12802" width="13.25" style="48" customWidth="1"/>
    <col min="12803" max="12803" width="24.5" style="48" bestFit="1" customWidth="1"/>
    <col min="12804" max="12804" width="10.625" style="48" customWidth="1"/>
    <col min="12805" max="12805" width="3.625" style="48" customWidth="1"/>
    <col min="12806" max="12807" width="3" style="48" customWidth="1"/>
    <col min="12808" max="12827" width="2.625" style="48" customWidth="1"/>
    <col min="12828" max="12843" width="0" style="48" hidden="1" customWidth="1"/>
    <col min="12844" max="12844" width="4.375" style="48" customWidth="1"/>
    <col min="12845" max="12845" width="3.625" style="48" bestFit="1" customWidth="1"/>
    <col min="12846" max="13056" width="7.875" style="48"/>
    <col min="13057" max="13057" width="2.375" style="48" customWidth="1"/>
    <col min="13058" max="13058" width="13.25" style="48" customWidth="1"/>
    <col min="13059" max="13059" width="24.5" style="48" bestFit="1" customWidth="1"/>
    <col min="13060" max="13060" width="10.625" style="48" customWidth="1"/>
    <col min="13061" max="13061" width="3.625" style="48" customWidth="1"/>
    <col min="13062" max="13063" width="3" style="48" customWidth="1"/>
    <col min="13064" max="13083" width="2.625" style="48" customWidth="1"/>
    <col min="13084" max="13099" width="0" style="48" hidden="1" customWidth="1"/>
    <col min="13100" max="13100" width="4.375" style="48" customWidth="1"/>
    <col min="13101" max="13101" width="3.625" style="48" bestFit="1" customWidth="1"/>
    <col min="13102" max="13312" width="7.875" style="48"/>
    <col min="13313" max="13313" width="2.375" style="48" customWidth="1"/>
    <col min="13314" max="13314" width="13.25" style="48" customWidth="1"/>
    <col min="13315" max="13315" width="24.5" style="48" bestFit="1" customWidth="1"/>
    <col min="13316" max="13316" width="10.625" style="48" customWidth="1"/>
    <col min="13317" max="13317" width="3.625" style="48" customWidth="1"/>
    <col min="13318" max="13319" width="3" style="48" customWidth="1"/>
    <col min="13320" max="13339" width="2.625" style="48" customWidth="1"/>
    <col min="13340" max="13355" width="0" style="48" hidden="1" customWidth="1"/>
    <col min="13356" max="13356" width="4.375" style="48" customWidth="1"/>
    <col min="13357" max="13357" width="3.625" style="48" bestFit="1" customWidth="1"/>
    <col min="13358" max="13568" width="7.875" style="48"/>
    <col min="13569" max="13569" width="2.375" style="48" customWidth="1"/>
    <col min="13570" max="13570" width="13.25" style="48" customWidth="1"/>
    <col min="13571" max="13571" width="24.5" style="48" bestFit="1" customWidth="1"/>
    <col min="13572" max="13572" width="10.625" style="48" customWidth="1"/>
    <col min="13573" max="13573" width="3.625" style="48" customWidth="1"/>
    <col min="13574" max="13575" width="3" style="48" customWidth="1"/>
    <col min="13576" max="13595" width="2.625" style="48" customWidth="1"/>
    <col min="13596" max="13611" width="0" style="48" hidden="1" customWidth="1"/>
    <col min="13612" max="13612" width="4.375" style="48" customWidth="1"/>
    <col min="13613" max="13613" width="3.625" style="48" bestFit="1" customWidth="1"/>
    <col min="13614" max="13824" width="7.875" style="48"/>
    <col min="13825" max="13825" width="2.375" style="48" customWidth="1"/>
    <col min="13826" max="13826" width="13.25" style="48" customWidth="1"/>
    <col min="13827" max="13827" width="24.5" style="48" bestFit="1" customWidth="1"/>
    <col min="13828" max="13828" width="10.625" style="48" customWidth="1"/>
    <col min="13829" max="13829" width="3.625" style="48" customWidth="1"/>
    <col min="13830" max="13831" width="3" style="48" customWidth="1"/>
    <col min="13832" max="13851" width="2.625" style="48" customWidth="1"/>
    <col min="13852" max="13867" width="0" style="48" hidden="1" customWidth="1"/>
    <col min="13868" max="13868" width="4.375" style="48" customWidth="1"/>
    <col min="13869" max="13869" width="3.625" style="48" bestFit="1" customWidth="1"/>
    <col min="13870" max="14080" width="7.875" style="48"/>
    <col min="14081" max="14081" width="2.375" style="48" customWidth="1"/>
    <col min="14082" max="14082" width="13.25" style="48" customWidth="1"/>
    <col min="14083" max="14083" width="24.5" style="48" bestFit="1" customWidth="1"/>
    <col min="14084" max="14084" width="10.625" style="48" customWidth="1"/>
    <col min="14085" max="14085" width="3.625" style="48" customWidth="1"/>
    <col min="14086" max="14087" width="3" style="48" customWidth="1"/>
    <col min="14088" max="14107" width="2.625" style="48" customWidth="1"/>
    <col min="14108" max="14123" width="0" style="48" hidden="1" customWidth="1"/>
    <col min="14124" max="14124" width="4.375" style="48" customWidth="1"/>
    <col min="14125" max="14125" width="3.625" style="48" bestFit="1" customWidth="1"/>
    <col min="14126" max="14336" width="7.875" style="48"/>
    <col min="14337" max="14337" width="2.375" style="48" customWidth="1"/>
    <col min="14338" max="14338" width="13.25" style="48" customWidth="1"/>
    <col min="14339" max="14339" width="24.5" style="48" bestFit="1" customWidth="1"/>
    <col min="14340" max="14340" width="10.625" style="48" customWidth="1"/>
    <col min="14341" max="14341" width="3.625" style="48" customWidth="1"/>
    <col min="14342" max="14343" width="3" style="48" customWidth="1"/>
    <col min="14344" max="14363" width="2.625" style="48" customWidth="1"/>
    <col min="14364" max="14379" width="0" style="48" hidden="1" customWidth="1"/>
    <col min="14380" max="14380" width="4.375" style="48" customWidth="1"/>
    <col min="14381" max="14381" width="3.625" style="48" bestFit="1" customWidth="1"/>
    <col min="14382" max="14592" width="7.875" style="48"/>
    <col min="14593" max="14593" width="2.375" style="48" customWidth="1"/>
    <col min="14594" max="14594" width="13.25" style="48" customWidth="1"/>
    <col min="14595" max="14595" width="24.5" style="48" bestFit="1" customWidth="1"/>
    <col min="14596" max="14596" width="10.625" style="48" customWidth="1"/>
    <col min="14597" max="14597" width="3.625" style="48" customWidth="1"/>
    <col min="14598" max="14599" width="3" style="48" customWidth="1"/>
    <col min="14600" max="14619" width="2.625" style="48" customWidth="1"/>
    <col min="14620" max="14635" width="0" style="48" hidden="1" customWidth="1"/>
    <col min="14636" max="14636" width="4.375" style="48" customWidth="1"/>
    <col min="14637" max="14637" width="3.625" style="48" bestFit="1" customWidth="1"/>
    <col min="14638" max="14848" width="7.875" style="48"/>
    <col min="14849" max="14849" width="2.375" style="48" customWidth="1"/>
    <col min="14850" max="14850" width="13.25" style="48" customWidth="1"/>
    <col min="14851" max="14851" width="24.5" style="48" bestFit="1" customWidth="1"/>
    <col min="14852" max="14852" width="10.625" style="48" customWidth="1"/>
    <col min="14853" max="14853" width="3.625" style="48" customWidth="1"/>
    <col min="14854" max="14855" width="3" style="48" customWidth="1"/>
    <col min="14856" max="14875" width="2.625" style="48" customWidth="1"/>
    <col min="14876" max="14891" width="0" style="48" hidden="1" customWidth="1"/>
    <col min="14892" max="14892" width="4.375" style="48" customWidth="1"/>
    <col min="14893" max="14893" width="3.625" style="48" bestFit="1" customWidth="1"/>
    <col min="14894" max="15104" width="7.875" style="48"/>
    <col min="15105" max="15105" width="2.375" style="48" customWidth="1"/>
    <col min="15106" max="15106" width="13.25" style="48" customWidth="1"/>
    <col min="15107" max="15107" width="24.5" style="48" bestFit="1" customWidth="1"/>
    <col min="15108" max="15108" width="10.625" style="48" customWidth="1"/>
    <col min="15109" max="15109" width="3.625" style="48" customWidth="1"/>
    <col min="15110" max="15111" width="3" style="48" customWidth="1"/>
    <col min="15112" max="15131" width="2.625" style="48" customWidth="1"/>
    <col min="15132" max="15147" width="0" style="48" hidden="1" customWidth="1"/>
    <col min="15148" max="15148" width="4.375" style="48" customWidth="1"/>
    <col min="15149" max="15149" width="3.625" style="48" bestFit="1" customWidth="1"/>
    <col min="15150" max="15360" width="7.875" style="48"/>
    <col min="15361" max="15361" width="2.375" style="48" customWidth="1"/>
    <col min="15362" max="15362" width="13.25" style="48" customWidth="1"/>
    <col min="15363" max="15363" width="24.5" style="48" bestFit="1" customWidth="1"/>
    <col min="15364" max="15364" width="10.625" style="48" customWidth="1"/>
    <col min="15365" max="15365" width="3.625" style="48" customWidth="1"/>
    <col min="15366" max="15367" width="3" style="48" customWidth="1"/>
    <col min="15368" max="15387" width="2.625" style="48" customWidth="1"/>
    <col min="15388" max="15403" width="0" style="48" hidden="1" customWidth="1"/>
    <col min="15404" max="15404" width="4.375" style="48" customWidth="1"/>
    <col min="15405" max="15405" width="3.625" style="48" bestFit="1" customWidth="1"/>
    <col min="15406" max="15616" width="7.875" style="48"/>
    <col min="15617" max="15617" width="2.375" style="48" customWidth="1"/>
    <col min="15618" max="15618" width="13.25" style="48" customWidth="1"/>
    <col min="15619" max="15619" width="24.5" style="48" bestFit="1" customWidth="1"/>
    <col min="15620" max="15620" width="10.625" style="48" customWidth="1"/>
    <col min="15621" max="15621" width="3.625" style="48" customWidth="1"/>
    <col min="15622" max="15623" width="3" style="48" customWidth="1"/>
    <col min="15624" max="15643" width="2.625" style="48" customWidth="1"/>
    <col min="15644" max="15659" width="0" style="48" hidden="1" customWidth="1"/>
    <col min="15660" max="15660" width="4.375" style="48" customWidth="1"/>
    <col min="15661" max="15661" width="3.625" style="48" bestFit="1" customWidth="1"/>
    <col min="15662" max="15872" width="7.875" style="48"/>
    <col min="15873" max="15873" width="2.375" style="48" customWidth="1"/>
    <col min="15874" max="15874" width="13.25" style="48" customWidth="1"/>
    <col min="15875" max="15875" width="24.5" style="48" bestFit="1" customWidth="1"/>
    <col min="15876" max="15876" width="10.625" style="48" customWidth="1"/>
    <col min="15877" max="15877" width="3.625" style="48" customWidth="1"/>
    <col min="15878" max="15879" width="3" style="48" customWidth="1"/>
    <col min="15880" max="15899" width="2.625" style="48" customWidth="1"/>
    <col min="15900" max="15915" width="0" style="48" hidden="1" customWidth="1"/>
    <col min="15916" max="15916" width="4.375" style="48" customWidth="1"/>
    <col min="15917" max="15917" width="3.625" style="48" bestFit="1" customWidth="1"/>
    <col min="15918" max="16128" width="7.875" style="48"/>
    <col min="16129" max="16129" width="2.375" style="48" customWidth="1"/>
    <col min="16130" max="16130" width="13.25" style="48" customWidth="1"/>
    <col min="16131" max="16131" width="24.5" style="48" bestFit="1" customWidth="1"/>
    <col min="16132" max="16132" width="10.625" style="48" customWidth="1"/>
    <col min="16133" max="16133" width="3.625" style="48" customWidth="1"/>
    <col min="16134" max="16135" width="3" style="48" customWidth="1"/>
    <col min="16136" max="16155" width="2.625" style="48" customWidth="1"/>
    <col min="16156" max="16171" width="0" style="48" hidden="1" customWidth="1"/>
    <col min="16172" max="16172" width="4.375" style="48" customWidth="1"/>
    <col min="16173" max="16173" width="3.625" style="48" bestFit="1" customWidth="1"/>
    <col min="16174" max="16384" width="7.875" style="48"/>
  </cols>
  <sheetData>
    <row r="1" spans="1:45" s="10" customFormat="1" ht="28.5" customHeight="1" x14ac:dyDescent="0.3">
      <c r="A1" s="468" t="s">
        <v>0</v>
      </c>
      <c r="B1" s="468"/>
      <c r="C1" s="468"/>
      <c r="D1" s="468"/>
      <c r="E1" s="469" t="s">
        <v>1</v>
      </c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1"/>
      <c r="AC1" s="2"/>
      <c r="AD1" s="3"/>
      <c r="AE1" s="4"/>
      <c r="AF1" s="4"/>
      <c r="AG1" s="5"/>
      <c r="AH1" s="6" t="s">
        <v>2</v>
      </c>
      <c r="AI1" s="7" t="s">
        <v>3</v>
      </c>
      <c r="AJ1" s="7" t="s">
        <v>4</v>
      </c>
      <c r="AK1" s="7" t="s">
        <v>5</v>
      </c>
      <c r="AL1" s="7" t="s">
        <v>6</v>
      </c>
      <c r="AM1" s="7" t="s">
        <v>7</v>
      </c>
      <c r="AN1" s="7" t="s">
        <v>8</v>
      </c>
      <c r="AO1" s="8" t="s">
        <v>9</v>
      </c>
      <c r="AP1" s="9" t="s">
        <v>10</v>
      </c>
    </row>
    <row r="2" spans="1:45" s="10" customFormat="1" ht="16.5" customHeight="1" x14ac:dyDescent="0.3">
      <c r="A2" s="470" t="s">
        <v>11</v>
      </c>
      <c r="B2" s="470"/>
      <c r="C2" s="470"/>
      <c r="D2" s="470"/>
      <c r="E2" s="469" t="s">
        <v>12</v>
      </c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1"/>
      <c r="AC2" s="2"/>
      <c r="AD2" s="3"/>
      <c r="AE2" s="4"/>
      <c r="AF2" s="4"/>
      <c r="AG2" s="3" t="s">
        <v>13</v>
      </c>
      <c r="AH2" s="3">
        <v>180</v>
      </c>
      <c r="AI2" s="3"/>
      <c r="AJ2" s="3"/>
      <c r="AK2" s="3"/>
      <c r="AL2" s="3">
        <v>120</v>
      </c>
      <c r="AM2" s="3"/>
      <c r="AN2" s="3">
        <v>37</v>
      </c>
      <c r="AO2" s="3"/>
      <c r="AP2" s="3">
        <f t="shared" ref="AP2:AP7" si="0">SUM(AH2:AN2)</f>
        <v>337</v>
      </c>
    </row>
    <row r="3" spans="1:45" s="10" customFormat="1" ht="16.5" customHeight="1" thickBot="1" x14ac:dyDescent="0.25">
      <c r="A3" s="11"/>
      <c r="B3" s="12"/>
      <c r="C3" s="13"/>
      <c r="D3" s="14"/>
      <c r="E3" s="15"/>
      <c r="F3" s="15"/>
      <c r="G3" s="15"/>
      <c r="H3" s="15"/>
      <c r="I3" s="15"/>
      <c r="J3" s="15"/>
      <c r="K3" s="16"/>
      <c r="L3" s="16"/>
      <c r="M3" s="16"/>
      <c r="N3" s="16"/>
      <c r="O3" s="1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7"/>
      <c r="AC3" s="2"/>
      <c r="AD3" s="3"/>
      <c r="AE3" s="4"/>
      <c r="AF3" s="4"/>
      <c r="AG3" s="3" t="s">
        <v>14</v>
      </c>
      <c r="AH3" s="3">
        <v>60</v>
      </c>
      <c r="AI3" s="3">
        <v>210</v>
      </c>
      <c r="AJ3" s="3"/>
      <c r="AK3" s="3"/>
      <c r="AL3" s="3">
        <v>45</v>
      </c>
      <c r="AM3" s="3"/>
      <c r="AN3" s="3"/>
      <c r="AO3" s="3"/>
      <c r="AP3" s="3">
        <f t="shared" si="0"/>
        <v>315</v>
      </c>
    </row>
    <row r="4" spans="1:45" s="18" customFormat="1" ht="15.75" customHeight="1" thickTop="1" x14ac:dyDescent="0.2">
      <c r="A4" s="434" t="s">
        <v>9</v>
      </c>
      <c r="B4" s="471" t="s">
        <v>15</v>
      </c>
      <c r="C4" s="473" t="s">
        <v>16</v>
      </c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3"/>
      <c r="AJ4" s="473"/>
      <c r="AK4" s="473"/>
      <c r="AL4" s="473"/>
      <c r="AM4" s="473"/>
      <c r="AN4" s="473"/>
      <c r="AO4" s="473"/>
      <c r="AP4" s="473"/>
      <c r="AQ4" s="473"/>
      <c r="AR4" s="474"/>
    </row>
    <row r="5" spans="1:45" s="5" customFormat="1" ht="25.5" customHeight="1" x14ac:dyDescent="0.2">
      <c r="A5" s="417"/>
      <c r="B5" s="472"/>
      <c r="C5" s="475" t="s">
        <v>17</v>
      </c>
      <c r="D5" s="475"/>
      <c r="E5" s="475"/>
      <c r="F5" s="467" t="s">
        <v>18</v>
      </c>
      <c r="G5" s="467"/>
      <c r="H5" s="467" t="s">
        <v>19</v>
      </c>
      <c r="I5" s="467"/>
      <c r="J5" s="467"/>
      <c r="K5" s="467"/>
      <c r="L5" s="467" t="s">
        <v>20</v>
      </c>
      <c r="M5" s="467"/>
      <c r="N5" s="467"/>
      <c r="O5" s="467"/>
      <c r="P5" s="467" t="s">
        <v>21</v>
      </c>
      <c r="Q5" s="467"/>
      <c r="R5" s="467"/>
      <c r="S5" s="467"/>
      <c r="T5" s="467"/>
      <c r="U5" s="467" t="s">
        <v>22</v>
      </c>
      <c r="V5" s="467"/>
      <c r="W5" s="467"/>
      <c r="X5" s="467"/>
      <c r="Y5" s="467" t="s">
        <v>23</v>
      </c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7"/>
      <c r="AN5" s="467"/>
      <c r="AO5" s="467"/>
      <c r="AP5" s="467"/>
      <c r="AQ5" s="467"/>
      <c r="AR5" s="476"/>
    </row>
    <row r="6" spans="1:45" s="27" customFormat="1" ht="24" customHeight="1" x14ac:dyDescent="0.2">
      <c r="A6" s="417"/>
      <c r="B6" s="472"/>
      <c r="C6" s="475" t="s">
        <v>24</v>
      </c>
      <c r="D6" s="475"/>
      <c r="E6" s="475"/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20">
        <v>20</v>
      </c>
      <c r="Z6" s="20"/>
      <c r="AA6" s="21"/>
      <c r="AB6" s="20"/>
      <c r="AC6" s="22"/>
      <c r="AD6" s="23"/>
      <c r="AE6" s="23"/>
      <c r="AF6" s="23"/>
      <c r="AG6" s="23" t="s">
        <v>25</v>
      </c>
      <c r="AH6" s="24"/>
      <c r="AI6" s="24">
        <v>150</v>
      </c>
      <c r="AJ6" s="24">
        <v>120</v>
      </c>
      <c r="AK6" s="24"/>
      <c r="AL6" s="24"/>
      <c r="AM6" s="24">
        <v>60</v>
      </c>
      <c r="AN6" s="24"/>
      <c r="AO6" s="24"/>
      <c r="AP6" s="23">
        <f t="shared" si="0"/>
        <v>330</v>
      </c>
      <c r="AQ6" s="25"/>
      <c r="AR6" s="26"/>
    </row>
    <row r="7" spans="1:45" s="27" customFormat="1" ht="26.25" customHeight="1" x14ac:dyDescent="0.2">
      <c r="A7" s="417"/>
      <c r="B7" s="472"/>
      <c r="C7" s="28" t="s">
        <v>26</v>
      </c>
      <c r="D7" s="29" t="s">
        <v>27</v>
      </c>
      <c r="E7" s="30" t="s">
        <v>28</v>
      </c>
      <c r="F7" s="31" t="s">
        <v>29</v>
      </c>
      <c r="G7" s="31" t="s">
        <v>30</v>
      </c>
      <c r="H7" s="31" t="s">
        <v>31</v>
      </c>
      <c r="I7" s="22" t="s">
        <v>32</v>
      </c>
      <c r="J7" s="22" t="s">
        <v>33</v>
      </c>
      <c r="K7" s="22" t="s">
        <v>34</v>
      </c>
      <c r="L7" s="32" t="s">
        <v>35</v>
      </c>
      <c r="M7" s="22" t="s">
        <v>36</v>
      </c>
      <c r="N7" s="22" t="s">
        <v>37</v>
      </c>
      <c r="O7" s="22" t="s">
        <v>38</v>
      </c>
      <c r="P7" s="22" t="s">
        <v>39</v>
      </c>
      <c r="Q7" s="22" t="s">
        <v>40</v>
      </c>
      <c r="R7" s="22" t="s">
        <v>41</v>
      </c>
      <c r="S7" s="22" t="s">
        <v>42</v>
      </c>
      <c r="T7" s="32" t="s">
        <v>43</v>
      </c>
      <c r="U7" s="22" t="s">
        <v>44</v>
      </c>
      <c r="V7" s="22" t="s">
        <v>45</v>
      </c>
      <c r="W7" s="22" t="s">
        <v>33</v>
      </c>
      <c r="X7" s="22" t="s">
        <v>34</v>
      </c>
      <c r="Y7" s="33"/>
      <c r="Z7" s="33"/>
      <c r="AA7" s="34"/>
      <c r="AB7" s="22"/>
      <c r="AC7" s="23"/>
      <c r="AD7" s="23"/>
      <c r="AE7" s="23" t="s">
        <v>46</v>
      </c>
      <c r="AF7" s="23" t="s">
        <v>47</v>
      </c>
      <c r="AG7" s="23" t="s">
        <v>48</v>
      </c>
      <c r="AH7" s="23"/>
      <c r="AI7" s="23"/>
      <c r="AJ7" s="23"/>
      <c r="AK7" s="23"/>
      <c r="AL7" s="23">
        <v>70</v>
      </c>
      <c r="AM7" s="23"/>
      <c r="AN7" s="23"/>
      <c r="AO7" s="23"/>
      <c r="AP7" s="23">
        <f t="shared" si="0"/>
        <v>70</v>
      </c>
      <c r="AQ7" s="25"/>
      <c r="AR7" s="26"/>
    </row>
    <row r="8" spans="1:45" ht="12.75" customHeight="1" x14ac:dyDescent="0.25">
      <c r="A8" s="35">
        <v>1</v>
      </c>
      <c r="B8" s="36" t="s">
        <v>49</v>
      </c>
      <c r="C8" s="37" t="s">
        <v>50</v>
      </c>
      <c r="D8" s="38" t="s">
        <v>51</v>
      </c>
      <c r="E8" s="30">
        <f>VLOOKUP(D8,'[1]DANH SACH H'!$A$2:$K$27,7,0)</f>
        <v>19</v>
      </c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1"/>
      <c r="S8" s="40"/>
      <c r="T8" s="40"/>
      <c r="U8" s="40"/>
      <c r="V8" s="40"/>
      <c r="W8" s="40"/>
      <c r="X8" s="40"/>
      <c r="Y8" s="40"/>
      <c r="Z8" s="40"/>
      <c r="AA8" s="40"/>
      <c r="AB8" s="42"/>
      <c r="AC8" s="43">
        <f t="shared" ref="AC8:AC19" si="1">SUM(F8:AA8)</f>
        <v>0</v>
      </c>
      <c r="AD8" s="44">
        <f t="shared" ref="AD8:AD41" si="2">AE8+AF8</f>
        <v>120</v>
      </c>
      <c r="AE8" s="45">
        <v>30</v>
      </c>
      <c r="AF8" s="45">
        <v>90</v>
      </c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7"/>
      <c r="AS8" s="48">
        <v>120</v>
      </c>
    </row>
    <row r="9" spans="1:45" ht="12.75" customHeight="1" x14ac:dyDescent="0.25">
      <c r="A9" s="35">
        <v>2</v>
      </c>
      <c r="B9" s="36" t="s">
        <v>52</v>
      </c>
      <c r="C9" s="37" t="s">
        <v>53</v>
      </c>
      <c r="D9" s="38" t="s">
        <v>51</v>
      </c>
      <c r="E9" s="30">
        <f>VLOOKUP(D9,'[1]DANH SACH H'!$A$2:$K$27,7,0)</f>
        <v>19</v>
      </c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2"/>
      <c r="AC9" s="43">
        <f t="shared" si="1"/>
        <v>0</v>
      </c>
      <c r="AD9" s="44">
        <f t="shared" si="2"/>
        <v>120</v>
      </c>
      <c r="AE9" s="45">
        <v>30</v>
      </c>
      <c r="AF9" s="45">
        <v>90</v>
      </c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7"/>
      <c r="AS9" s="48">
        <v>120</v>
      </c>
    </row>
    <row r="10" spans="1:45" ht="12.75" customHeight="1" x14ac:dyDescent="0.25">
      <c r="A10" s="35">
        <v>3</v>
      </c>
      <c r="B10" s="49" t="s">
        <v>54</v>
      </c>
      <c r="C10" s="50" t="s">
        <v>55</v>
      </c>
      <c r="D10" s="38" t="s">
        <v>51</v>
      </c>
      <c r="E10" s="30">
        <f>VLOOKUP(D10,'[1]DANH SACH H'!$A$2:$K$27,7,0)</f>
        <v>19</v>
      </c>
      <c r="F10" s="39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40"/>
      <c r="AB10" s="42"/>
      <c r="AC10" s="43">
        <f t="shared" si="1"/>
        <v>0</v>
      </c>
      <c r="AD10" s="44">
        <f t="shared" si="2"/>
        <v>170</v>
      </c>
      <c r="AE10" s="45"/>
      <c r="AF10" s="45">
        <v>170</v>
      </c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7"/>
    </row>
    <row r="11" spans="1:45" x14ac:dyDescent="0.25">
      <c r="A11" s="35"/>
      <c r="B11" s="52" t="s">
        <v>56</v>
      </c>
      <c r="C11" s="53" t="s">
        <v>57</v>
      </c>
      <c r="D11" s="38"/>
      <c r="E11" s="30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51"/>
      <c r="Z11" s="51"/>
      <c r="AA11" s="40"/>
      <c r="AB11" s="42"/>
      <c r="AC11" s="43"/>
      <c r="AD11" s="44"/>
      <c r="AE11" s="45"/>
      <c r="AF11" s="45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7"/>
    </row>
    <row r="12" spans="1:45" s="66" customFormat="1" ht="14.25" customHeight="1" x14ac:dyDescent="0.25">
      <c r="A12" s="54"/>
      <c r="B12" s="52"/>
      <c r="C12" s="55"/>
      <c r="D12" s="56"/>
      <c r="E12" s="57"/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60"/>
      <c r="AB12" s="61"/>
      <c r="AC12" s="43">
        <f t="shared" si="1"/>
        <v>0</v>
      </c>
      <c r="AD12" s="62">
        <f t="shared" si="2"/>
        <v>0</v>
      </c>
      <c r="AE12" s="63"/>
      <c r="AF12" s="63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5"/>
    </row>
    <row r="13" spans="1:45" ht="12.75" customHeight="1" x14ac:dyDescent="0.25">
      <c r="A13" s="35"/>
      <c r="B13" s="67" t="s">
        <v>54</v>
      </c>
      <c r="C13" s="68" t="s">
        <v>58</v>
      </c>
      <c r="D13" s="38" t="s">
        <v>59</v>
      </c>
      <c r="E13" s="30">
        <f>VLOOKUP(D13,'[1]DANH SACH H'!$A$2:$K$27,7,0)</f>
        <v>21</v>
      </c>
      <c r="F13" s="39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40"/>
      <c r="AB13" s="42"/>
      <c r="AC13" s="43">
        <f t="shared" si="1"/>
        <v>0</v>
      </c>
      <c r="AD13" s="62">
        <f t="shared" si="2"/>
        <v>90</v>
      </c>
      <c r="AE13" s="45">
        <v>15</v>
      </c>
      <c r="AF13" s="45">
        <v>75</v>
      </c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7"/>
      <c r="AS13" s="48">
        <v>60</v>
      </c>
    </row>
    <row r="14" spans="1:45" ht="12.75" customHeight="1" x14ac:dyDescent="0.25">
      <c r="A14" s="35"/>
      <c r="B14" s="67" t="s">
        <v>54</v>
      </c>
      <c r="C14" s="68" t="s">
        <v>60</v>
      </c>
      <c r="D14" s="38" t="s">
        <v>59</v>
      </c>
      <c r="E14" s="30">
        <f>VLOOKUP(D14,'[1]DANH SACH H'!$A$2:$K$27,7,0)</f>
        <v>21</v>
      </c>
      <c r="F14" s="39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40"/>
      <c r="AB14" s="42"/>
      <c r="AC14" s="43">
        <f t="shared" si="1"/>
        <v>0</v>
      </c>
      <c r="AD14" s="62">
        <f t="shared" si="2"/>
        <v>90</v>
      </c>
      <c r="AE14" s="45">
        <v>15</v>
      </c>
      <c r="AF14" s="45">
        <v>75</v>
      </c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7"/>
      <c r="AS14" s="48">
        <v>90</v>
      </c>
    </row>
    <row r="15" spans="1:45" ht="12.75" customHeight="1" x14ac:dyDescent="0.25">
      <c r="A15" s="35"/>
      <c r="B15" s="67" t="s">
        <v>54</v>
      </c>
      <c r="C15" s="68" t="s">
        <v>61</v>
      </c>
      <c r="D15" s="38" t="s">
        <v>59</v>
      </c>
      <c r="E15" s="30">
        <f>VLOOKUP(D15,'[1]DANH SACH H'!$A$2:$K$27,7,0)</f>
        <v>21</v>
      </c>
      <c r="F15" s="39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40"/>
      <c r="AB15" s="42"/>
      <c r="AC15" s="43">
        <f t="shared" si="1"/>
        <v>0</v>
      </c>
      <c r="AD15" s="62">
        <f t="shared" si="2"/>
        <v>60</v>
      </c>
      <c r="AE15" s="45">
        <v>15</v>
      </c>
      <c r="AF15" s="45">
        <v>45</v>
      </c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7"/>
      <c r="AS15" s="48">
        <v>60</v>
      </c>
    </row>
    <row r="16" spans="1:45" ht="12.75" customHeight="1" x14ac:dyDescent="0.25">
      <c r="A16" s="35"/>
      <c r="B16" s="67" t="s">
        <v>62</v>
      </c>
      <c r="C16" s="37" t="s">
        <v>53</v>
      </c>
      <c r="D16" s="38" t="s">
        <v>59</v>
      </c>
      <c r="E16" s="30">
        <f>VLOOKUP(D16,'[1]DANH SACH H'!$A$2:$K$27,7,0)</f>
        <v>21</v>
      </c>
      <c r="F16" s="39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40"/>
      <c r="AB16" s="42"/>
      <c r="AC16" s="43">
        <f t="shared" si="1"/>
        <v>0</v>
      </c>
      <c r="AD16" s="62">
        <f t="shared" si="2"/>
        <v>120</v>
      </c>
      <c r="AE16" s="45">
        <v>30</v>
      </c>
      <c r="AF16" s="45">
        <v>90</v>
      </c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7"/>
      <c r="AS16" s="48">
        <v>120</v>
      </c>
    </row>
    <row r="17" spans="1:45" ht="12.75" customHeight="1" x14ac:dyDescent="0.25">
      <c r="A17" s="35"/>
      <c r="B17" s="67" t="s">
        <v>54</v>
      </c>
      <c r="C17" s="50" t="s">
        <v>55</v>
      </c>
      <c r="D17" s="38" t="s">
        <v>59</v>
      </c>
      <c r="E17" s="30">
        <f>VLOOKUP(D17,'[1]DANH SACH H'!$A$2:$K$27,7,0)</f>
        <v>21</v>
      </c>
      <c r="F17" s="39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40"/>
      <c r="AB17" s="42"/>
      <c r="AC17" s="43">
        <f t="shared" si="1"/>
        <v>0</v>
      </c>
      <c r="AD17" s="62">
        <f t="shared" si="2"/>
        <v>170</v>
      </c>
      <c r="AE17" s="45"/>
      <c r="AF17" s="45">
        <v>170</v>
      </c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7"/>
    </row>
    <row r="18" spans="1:45" ht="12.75" customHeight="1" x14ac:dyDescent="0.25">
      <c r="A18" s="35"/>
      <c r="B18" s="67" t="s">
        <v>63</v>
      </c>
      <c r="C18" s="55" t="s">
        <v>64</v>
      </c>
      <c r="D18" s="38"/>
      <c r="E18" s="30"/>
      <c r="F18" s="39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40"/>
      <c r="AB18" s="42"/>
      <c r="AC18" s="43"/>
      <c r="AD18" s="44"/>
      <c r="AE18" s="45"/>
      <c r="AF18" s="45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7"/>
    </row>
    <row r="19" spans="1:45" s="66" customFormat="1" ht="12.75" customHeight="1" x14ac:dyDescent="0.25">
      <c r="A19" s="54"/>
      <c r="B19" s="52"/>
      <c r="C19" s="55"/>
      <c r="D19" s="56"/>
      <c r="E19" s="30"/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60"/>
      <c r="AB19" s="61"/>
      <c r="AC19" s="43">
        <f t="shared" si="1"/>
        <v>0</v>
      </c>
      <c r="AD19" s="44">
        <f t="shared" si="2"/>
        <v>0</v>
      </c>
      <c r="AE19" s="63"/>
      <c r="AF19" s="63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5"/>
    </row>
    <row r="20" spans="1:45" x14ac:dyDescent="0.25">
      <c r="A20" s="35"/>
      <c r="B20" s="69" t="s">
        <v>65</v>
      </c>
      <c r="C20" s="70" t="s">
        <v>66</v>
      </c>
      <c r="D20" s="38" t="s">
        <v>67</v>
      </c>
      <c r="E20" s="30">
        <f>VLOOKUP(D20,'[1]DANH SACH H'!$A$2:$K$27,7,0)</f>
        <v>30</v>
      </c>
      <c r="F20" s="39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39"/>
      <c r="R20" s="39"/>
      <c r="S20" s="39"/>
      <c r="T20" s="39"/>
      <c r="U20" s="39"/>
      <c r="V20" s="39"/>
      <c r="W20" s="39"/>
      <c r="X20" s="39"/>
      <c r="Y20" s="51"/>
      <c r="Z20" s="51"/>
      <c r="AA20" s="40"/>
      <c r="AB20" s="42"/>
      <c r="AC20" s="71"/>
      <c r="AD20" s="44">
        <f t="shared" si="2"/>
        <v>25</v>
      </c>
      <c r="AE20" s="45">
        <v>4</v>
      </c>
      <c r="AF20" s="45">
        <v>21</v>
      </c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7"/>
      <c r="AS20" s="48">
        <v>30</v>
      </c>
    </row>
    <row r="21" spans="1:45" x14ac:dyDescent="0.25">
      <c r="A21" s="35"/>
      <c r="B21" s="69" t="s">
        <v>65</v>
      </c>
      <c r="C21" s="70" t="s">
        <v>68</v>
      </c>
      <c r="D21" s="38" t="s">
        <v>67</v>
      </c>
      <c r="E21" s="30">
        <f>VLOOKUP(D21,'[1]DANH SACH H'!$A$2:$K$27,7,0)</f>
        <v>30</v>
      </c>
      <c r="F21" s="39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39"/>
      <c r="R21" s="39"/>
      <c r="S21" s="39"/>
      <c r="T21" s="39"/>
      <c r="U21" s="39"/>
      <c r="V21" s="39"/>
      <c r="W21" s="39"/>
      <c r="X21" s="39"/>
      <c r="Y21" s="51"/>
      <c r="Z21" s="51"/>
      <c r="AA21" s="40"/>
      <c r="AB21" s="42"/>
      <c r="AC21" s="71"/>
      <c r="AD21" s="44">
        <f t="shared" si="2"/>
        <v>45</v>
      </c>
      <c r="AE21" s="45">
        <v>21</v>
      </c>
      <c r="AF21" s="45">
        <v>24</v>
      </c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7"/>
      <c r="AS21" s="48">
        <v>45</v>
      </c>
    </row>
    <row r="22" spans="1:45" x14ac:dyDescent="0.25">
      <c r="A22" s="35"/>
      <c r="B22" s="67" t="s">
        <v>69</v>
      </c>
      <c r="C22" s="53" t="s">
        <v>70</v>
      </c>
      <c r="D22" s="38" t="s">
        <v>67</v>
      </c>
      <c r="E22" s="30">
        <f>VLOOKUP(D22,'[1]DANH SACH H'!$A$2:$K$27,7,0)</f>
        <v>30</v>
      </c>
      <c r="F22" s="39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40"/>
      <c r="AB22" s="42"/>
      <c r="AC22" s="71"/>
      <c r="AD22" s="44">
        <f t="shared" si="2"/>
        <v>45</v>
      </c>
      <c r="AE22" s="45">
        <v>15</v>
      </c>
      <c r="AF22" s="45">
        <v>30</v>
      </c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7"/>
      <c r="AS22" s="48">
        <v>45</v>
      </c>
    </row>
    <row r="23" spans="1:45" x14ac:dyDescent="0.25">
      <c r="A23" s="35"/>
      <c r="B23" s="36" t="s">
        <v>49</v>
      </c>
      <c r="C23" s="53" t="s">
        <v>71</v>
      </c>
      <c r="D23" s="38" t="s">
        <v>67</v>
      </c>
      <c r="E23" s="30">
        <f>VLOOKUP(D23,'[1]DANH SACH H'!$A$2:$K$27,7,0)</f>
        <v>30</v>
      </c>
      <c r="F23" s="39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40"/>
      <c r="AB23" s="42"/>
      <c r="AC23" s="71"/>
      <c r="AD23" s="44">
        <f t="shared" si="2"/>
        <v>120</v>
      </c>
      <c r="AE23" s="45">
        <v>30</v>
      </c>
      <c r="AF23" s="45">
        <v>90</v>
      </c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7"/>
      <c r="AS23" s="48">
        <v>120</v>
      </c>
    </row>
    <row r="24" spans="1:45" x14ac:dyDescent="0.25">
      <c r="A24" s="35"/>
      <c r="B24" s="67" t="s">
        <v>62</v>
      </c>
      <c r="C24" s="53" t="s">
        <v>72</v>
      </c>
      <c r="D24" s="38" t="s">
        <v>67</v>
      </c>
      <c r="E24" s="30">
        <f>VLOOKUP(D24,'[1]DANH SACH H'!$A$2:$K$27,7,0)</f>
        <v>30</v>
      </c>
      <c r="F24" s="39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40"/>
      <c r="AB24" s="42"/>
      <c r="AC24" s="71"/>
      <c r="AD24" s="44">
        <f t="shared" si="2"/>
        <v>90</v>
      </c>
      <c r="AE24" s="45">
        <v>30</v>
      </c>
      <c r="AF24" s="45">
        <v>60</v>
      </c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7"/>
      <c r="AS24" s="48">
        <v>90</v>
      </c>
    </row>
    <row r="25" spans="1:45" x14ac:dyDescent="0.25">
      <c r="A25" s="35"/>
      <c r="B25" s="72"/>
      <c r="C25" s="72"/>
      <c r="D25" s="38" t="s">
        <v>67</v>
      </c>
      <c r="E25" s="30">
        <f>VLOOKUP(D20,'[1]DANH SACH H'!$A$2:$K$27,7,0)</f>
        <v>30</v>
      </c>
      <c r="F25" s="39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40"/>
      <c r="AB25" s="42"/>
      <c r="AC25" s="71"/>
      <c r="AD25" s="44">
        <f t="shared" si="2"/>
        <v>0</v>
      </c>
      <c r="AE25" s="45"/>
      <c r="AF25" s="45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7"/>
      <c r="AS25" s="48">
        <f>SUM(AS20:AS24)</f>
        <v>330</v>
      </c>
    </row>
    <row r="26" spans="1:45" s="66" customFormat="1" x14ac:dyDescent="0.25">
      <c r="A26" s="54"/>
      <c r="B26" s="52"/>
      <c r="C26" s="73"/>
      <c r="D26" s="56"/>
      <c r="E26" s="57"/>
      <c r="F26" s="58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8"/>
      <c r="R26" s="58"/>
      <c r="S26" s="58"/>
      <c r="T26" s="58"/>
      <c r="U26" s="58"/>
      <c r="V26" s="58"/>
      <c r="W26" s="58"/>
      <c r="X26" s="58"/>
      <c r="Y26" s="59"/>
      <c r="Z26" s="59"/>
      <c r="AA26" s="60"/>
      <c r="AB26" s="61"/>
      <c r="AC26" s="43"/>
      <c r="AD26" s="62">
        <f t="shared" si="2"/>
        <v>0</v>
      </c>
      <c r="AE26" s="63"/>
      <c r="AF26" s="63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5"/>
    </row>
    <row r="27" spans="1:45" x14ac:dyDescent="0.25">
      <c r="A27" s="35"/>
      <c r="B27" s="69" t="s">
        <v>65</v>
      </c>
      <c r="C27" s="70" t="s">
        <v>73</v>
      </c>
      <c r="D27" s="38" t="s">
        <v>74</v>
      </c>
      <c r="E27" s="30">
        <f>VLOOKUP(D27,'[1]DANH SACH H'!$A$2:$K$27,7,0)</f>
        <v>35</v>
      </c>
      <c r="F27" s="46"/>
      <c r="G27" s="46"/>
      <c r="H27" s="46"/>
      <c r="I27" s="46"/>
      <c r="J27" s="46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40"/>
      <c r="AB27" s="42"/>
      <c r="AC27" s="71">
        <f>SUM(L27:AA27)</f>
        <v>0</v>
      </c>
      <c r="AD27" s="44">
        <f t="shared" si="2"/>
        <v>30</v>
      </c>
      <c r="AE27" s="45">
        <v>15</v>
      </c>
      <c r="AF27" s="45">
        <v>15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7"/>
      <c r="AS27" s="48">
        <v>30</v>
      </c>
    </row>
    <row r="28" spans="1:45" ht="12.75" customHeight="1" x14ac:dyDescent="0.25">
      <c r="A28" s="35">
        <v>3</v>
      </c>
      <c r="B28" s="69" t="s">
        <v>65</v>
      </c>
      <c r="C28" s="70" t="s">
        <v>75</v>
      </c>
      <c r="D28" s="38" t="s">
        <v>74</v>
      </c>
      <c r="E28" s="30">
        <f>VLOOKUP(D28,'[1]DANH SACH H'!$A$2:$K$27,7,0)</f>
        <v>35</v>
      </c>
      <c r="F28" s="46"/>
      <c r="G28" s="46"/>
      <c r="H28" s="46"/>
      <c r="I28" s="46"/>
      <c r="J28" s="46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40"/>
      <c r="AB28" s="42"/>
      <c r="AC28" s="43">
        <f>SUM(L28:AA28)</f>
        <v>0</v>
      </c>
      <c r="AD28" s="74">
        <f t="shared" si="2"/>
        <v>15</v>
      </c>
      <c r="AE28" s="75">
        <v>9</v>
      </c>
      <c r="AF28" s="76">
        <v>6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7"/>
      <c r="AS28" s="48">
        <v>15</v>
      </c>
    </row>
    <row r="29" spans="1:45" ht="12.75" customHeight="1" x14ac:dyDescent="0.25">
      <c r="A29" s="35"/>
      <c r="B29" s="69" t="s">
        <v>65</v>
      </c>
      <c r="C29" s="70" t="s">
        <v>66</v>
      </c>
      <c r="D29" s="38" t="s">
        <v>74</v>
      </c>
      <c r="E29" s="30">
        <f>VLOOKUP(D29,'[1]DANH SACH H'!$A$2:$K$27,7,0)</f>
        <v>35</v>
      </c>
      <c r="F29" s="46"/>
      <c r="G29" s="46"/>
      <c r="H29" s="46"/>
      <c r="I29" s="46"/>
      <c r="J29" s="46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40"/>
      <c r="AB29" s="42"/>
      <c r="AC29" s="43">
        <f>SUM(L29:AA29)</f>
        <v>0</v>
      </c>
      <c r="AD29" s="74">
        <f t="shared" si="2"/>
        <v>30</v>
      </c>
      <c r="AE29" s="75">
        <v>4</v>
      </c>
      <c r="AF29" s="76">
        <v>26</v>
      </c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7"/>
      <c r="AS29" s="48">
        <v>30</v>
      </c>
    </row>
    <row r="30" spans="1:45" ht="12.75" customHeight="1" x14ac:dyDescent="0.25">
      <c r="A30" s="35">
        <v>4</v>
      </c>
      <c r="B30" s="69" t="s">
        <v>65</v>
      </c>
      <c r="C30" s="70" t="s">
        <v>68</v>
      </c>
      <c r="D30" s="38" t="s">
        <v>74</v>
      </c>
      <c r="E30" s="30">
        <f>VLOOKUP(D30,'[1]DANH SACH H'!$A$2:$K$27,7,0)</f>
        <v>35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0"/>
      <c r="AA30" s="40"/>
      <c r="AB30" s="42"/>
      <c r="AC30" s="46">
        <f>SUM(F30:AA30)</f>
        <v>0</v>
      </c>
      <c r="AD30" s="74">
        <f t="shared" si="2"/>
        <v>45</v>
      </c>
      <c r="AE30" s="77">
        <v>21</v>
      </c>
      <c r="AF30" s="77">
        <v>24</v>
      </c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7"/>
      <c r="AS30" s="48">
        <v>45</v>
      </c>
    </row>
    <row r="31" spans="1:45" ht="12.75" customHeight="1" x14ac:dyDescent="0.25">
      <c r="A31" s="35"/>
      <c r="B31" s="36" t="s">
        <v>69</v>
      </c>
      <c r="C31" s="53" t="s">
        <v>70</v>
      </c>
      <c r="D31" s="38" t="s">
        <v>74</v>
      </c>
      <c r="E31" s="30">
        <f>VLOOKUP(D31,'[1]DANH SACH H'!$A$2:$K$27,7,0)</f>
        <v>35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40"/>
      <c r="AA31" s="40"/>
      <c r="AB31" s="42"/>
      <c r="AC31" s="46"/>
      <c r="AD31" s="74">
        <f t="shared" si="2"/>
        <v>45</v>
      </c>
      <c r="AE31" s="77">
        <v>15</v>
      </c>
      <c r="AF31" s="77">
        <v>30</v>
      </c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7"/>
      <c r="AS31" s="48">
        <v>45</v>
      </c>
    </row>
    <row r="32" spans="1:45" ht="12.75" customHeight="1" x14ac:dyDescent="0.25">
      <c r="A32" s="35"/>
      <c r="B32" s="36" t="s">
        <v>56</v>
      </c>
      <c r="C32" s="53" t="s">
        <v>76</v>
      </c>
      <c r="D32" s="38" t="s">
        <v>74</v>
      </c>
      <c r="E32" s="30">
        <f>VLOOKUP(D32,'[1]DANH SACH H'!$A$2:$K$27,7,0)</f>
        <v>35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40"/>
      <c r="AA32" s="40"/>
      <c r="AB32" s="42"/>
      <c r="AC32" s="46"/>
      <c r="AD32" s="74">
        <f t="shared" si="2"/>
        <v>90</v>
      </c>
      <c r="AE32" s="77">
        <v>30</v>
      </c>
      <c r="AF32" s="77">
        <v>60</v>
      </c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7"/>
      <c r="AS32" s="48">
        <v>90</v>
      </c>
    </row>
    <row r="33" spans="1:45" x14ac:dyDescent="0.25">
      <c r="A33" s="35">
        <v>5</v>
      </c>
      <c r="B33" s="36" t="s">
        <v>62</v>
      </c>
      <c r="C33" s="53" t="s">
        <v>72</v>
      </c>
      <c r="D33" s="38" t="s">
        <v>74</v>
      </c>
      <c r="E33" s="30">
        <f>VLOOKUP(D33,'[1]DANH SACH H'!$A$2:$K$27,7,0)</f>
        <v>35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2"/>
      <c r="AC33" s="46">
        <f>SUM(F33:AA33)</f>
        <v>0</v>
      </c>
      <c r="AD33" s="74">
        <f t="shared" si="2"/>
        <v>90</v>
      </c>
      <c r="AE33" s="77">
        <v>30</v>
      </c>
      <c r="AF33" s="77">
        <v>60</v>
      </c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7"/>
      <c r="AS33" s="48">
        <v>90</v>
      </c>
    </row>
    <row r="34" spans="1:45" x14ac:dyDescent="0.25">
      <c r="A34" s="35">
        <v>5</v>
      </c>
      <c r="B34" s="67"/>
      <c r="C34" s="37"/>
      <c r="D34" s="38" t="s">
        <v>74</v>
      </c>
      <c r="E34" s="30">
        <f>VLOOKUP(D34,'[1]DANH SACH H'!$A$2:$K$27,7,0)</f>
        <v>35</v>
      </c>
      <c r="F34" s="39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40"/>
      <c r="AB34" s="42"/>
      <c r="AC34" s="43">
        <f>SUM(F34:AA34)</f>
        <v>0</v>
      </c>
      <c r="AD34" s="44"/>
      <c r="AE34" s="45"/>
      <c r="AF34" s="45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7"/>
      <c r="AS34" s="48">
        <f>SUM(AS27:AS33)</f>
        <v>345</v>
      </c>
    </row>
    <row r="35" spans="1:45" s="66" customFormat="1" x14ac:dyDescent="0.25">
      <c r="A35" s="54"/>
      <c r="B35" s="52"/>
      <c r="C35" s="78"/>
      <c r="D35" s="56"/>
      <c r="E35" s="57"/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60"/>
      <c r="AB35" s="61"/>
      <c r="AC35" s="43"/>
      <c r="AD35" s="44">
        <f t="shared" si="2"/>
        <v>0</v>
      </c>
      <c r="AE35" s="63"/>
      <c r="AF35" s="63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5"/>
    </row>
    <row r="36" spans="1:45" x14ac:dyDescent="0.25">
      <c r="A36" s="35"/>
      <c r="B36" s="67" t="s">
        <v>77</v>
      </c>
      <c r="C36" s="70" t="s">
        <v>78</v>
      </c>
      <c r="D36" s="38" t="s">
        <v>79</v>
      </c>
      <c r="E36" s="30">
        <f>VLOOKUP(D36,'[1]DANH SACH H'!$A$2:$K$27,7,0)</f>
        <v>25</v>
      </c>
      <c r="F36" s="39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40"/>
      <c r="AB36" s="42"/>
      <c r="AC36" s="71"/>
      <c r="AD36" s="44">
        <f t="shared" si="2"/>
        <v>45</v>
      </c>
      <c r="AE36" s="45">
        <v>15</v>
      </c>
      <c r="AF36" s="45">
        <v>30</v>
      </c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7"/>
      <c r="AS36" s="48">
        <v>45</v>
      </c>
    </row>
    <row r="37" spans="1:45" x14ac:dyDescent="0.25">
      <c r="A37" s="35"/>
      <c r="B37" s="36" t="s">
        <v>80</v>
      </c>
      <c r="C37" s="53" t="s">
        <v>81</v>
      </c>
      <c r="D37" s="38" t="s">
        <v>79</v>
      </c>
      <c r="E37" s="30">
        <f>VLOOKUP(D37,'[1]DANH SACH H'!$A$2:$K$27,7,0)</f>
        <v>25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0"/>
      <c r="V37" s="40"/>
      <c r="W37" s="40"/>
      <c r="X37" s="40"/>
      <c r="Y37" s="40"/>
      <c r="Z37" s="40"/>
      <c r="AA37" s="40"/>
      <c r="AB37" s="42"/>
      <c r="AC37" s="71">
        <f>SUM(F37:AA37)</f>
        <v>0</v>
      </c>
      <c r="AD37" s="74">
        <f t="shared" si="2"/>
        <v>45</v>
      </c>
      <c r="AE37" s="79">
        <v>30</v>
      </c>
      <c r="AF37" s="76">
        <v>15</v>
      </c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7"/>
      <c r="AS37" s="48">
        <v>45</v>
      </c>
    </row>
    <row r="38" spans="1:45" x14ac:dyDescent="0.25">
      <c r="A38" s="35"/>
      <c r="B38" s="67" t="s">
        <v>69</v>
      </c>
      <c r="C38" s="80" t="s">
        <v>70</v>
      </c>
      <c r="D38" s="38" t="s">
        <v>79</v>
      </c>
      <c r="E38" s="30">
        <f>VLOOKUP(D38,'[1]DANH SACH H'!$A$2:$K$27,7,0)</f>
        <v>25</v>
      </c>
      <c r="F38" s="39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40"/>
      <c r="AB38" s="42"/>
      <c r="AC38" s="71"/>
      <c r="AD38" s="44">
        <f t="shared" si="2"/>
        <v>45</v>
      </c>
      <c r="AE38" s="45">
        <v>15</v>
      </c>
      <c r="AF38" s="45">
        <v>30</v>
      </c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7"/>
      <c r="AS38" s="48">
        <v>45</v>
      </c>
    </row>
    <row r="39" spans="1:45" x14ac:dyDescent="0.25">
      <c r="A39" s="35"/>
      <c r="B39" s="67" t="s">
        <v>49</v>
      </c>
      <c r="C39" s="50" t="s">
        <v>82</v>
      </c>
      <c r="D39" s="38" t="s">
        <v>79</v>
      </c>
      <c r="E39" s="30">
        <f>VLOOKUP(D39,'[1]DANH SACH H'!$A$2:$K$27,7,0)</f>
        <v>25</v>
      </c>
      <c r="F39" s="39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40"/>
      <c r="AB39" s="42"/>
      <c r="AC39" s="71"/>
      <c r="AD39" s="44">
        <f t="shared" si="2"/>
        <v>120</v>
      </c>
      <c r="AE39" s="45">
        <v>30</v>
      </c>
      <c r="AF39" s="45">
        <v>90</v>
      </c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7"/>
      <c r="AS39" s="48">
        <v>120</v>
      </c>
    </row>
    <row r="40" spans="1:45" x14ac:dyDescent="0.25">
      <c r="A40" s="35"/>
      <c r="B40" s="36" t="s">
        <v>62</v>
      </c>
      <c r="C40" s="81" t="s">
        <v>83</v>
      </c>
      <c r="D40" s="38" t="s">
        <v>79</v>
      </c>
      <c r="E40" s="30">
        <f>VLOOKUP(D40,'[1]DANH SACH H'!$A$2:$K$27,7,0)</f>
        <v>25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0"/>
      <c r="V40" s="40"/>
      <c r="W40" s="40"/>
      <c r="X40" s="40"/>
      <c r="Y40" s="40"/>
      <c r="Z40" s="40"/>
      <c r="AA40" s="40"/>
      <c r="AB40" s="42"/>
      <c r="AC40" s="71">
        <f>SUM(F40:AA40)</f>
        <v>0</v>
      </c>
      <c r="AD40" s="44">
        <f t="shared" si="2"/>
        <v>90</v>
      </c>
      <c r="AE40" s="82">
        <v>30</v>
      </c>
      <c r="AF40" s="45">
        <v>60</v>
      </c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7"/>
      <c r="AS40" s="48">
        <v>90</v>
      </c>
    </row>
    <row r="41" spans="1:45" x14ac:dyDescent="0.25">
      <c r="A41" s="35"/>
      <c r="B41" s="36" t="s">
        <v>84</v>
      </c>
      <c r="C41" s="72" t="s">
        <v>85</v>
      </c>
      <c r="D41" s="38" t="s">
        <v>79</v>
      </c>
      <c r="E41" s="30">
        <f>VLOOKUP(D41,'[1]DANH SACH H'!$A$2:$K$27,7,0)</f>
        <v>25</v>
      </c>
      <c r="F41" s="39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40"/>
      <c r="AB41" s="42"/>
      <c r="AC41" s="71"/>
      <c r="AD41" s="44">
        <f t="shared" si="2"/>
        <v>0</v>
      </c>
      <c r="AE41" s="45"/>
      <c r="AF41" s="45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7"/>
      <c r="AS41" s="48">
        <v>60</v>
      </c>
    </row>
    <row r="42" spans="1:45" s="27" customFormat="1" ht="15.75" customHeight="1" thickBot="1" x14ac:dyDescent="0.3">
      <c r="A42" s="83"/>
      <c r="B42" s="84"/>
      <c r="C42" s="85"/>
      <c r="D42" s="86"/>
      <c r="E42" s="87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9"/>
      <c r="AC42" s="90"/>
      <c r="AD42" s="90"/>
      <c r="AE42" s="90"/>
      <c r="AF42" s="90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2"/>
      <c r="AS42" s="48">
        <f>SUM(AS36:AS41)</f>
        <v>405</v>
      </c>
    </row>
    <row r="43" spans="1:45" s="27" customFormat="1" ht="15.75" customHeight="1" thickTop="1" x14ac:dyDescent="0.2">
      <c r="A43" s="93"/>
      <c r="B43" s="94"/>
      <c r="C43" s="5"/>
      <c r="D43" s="95"/>
      <c r="E43" s="96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8"/>
      <c r="AC43" s="3"/>
      <c r="AD43" s="3"/>
      <c r="AE43" s="3"/>
      <c r="AF43" s="3"/>
    </row>
    <row r="44" spans="1:45" s="27" customFormat="1" ht="15.75" customHeight="1" x14ac:dyDescent="0.2">
      <c r="A44" s="93"/>
      <c r="B44" s="94"/>
      <c r="C44" s="99"/>
      <c r="D44" s="95"/>
      <c r="E44" s="96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8"/>
      <c r="AC44" s="3"/>
      <c r="AD44" s="3"/>
      <c r="AE44" s="3"/>
      <c r="AF44" s="3"/>
    </row>
    <row r="45" spans="1:45" s="27" customFormat="1" ht="9.75" customHeight="1" x14ac:dyDescent="0.2">
      <c r="A45" s="93"/>
      <c r="B45" s="94"/>
      <c r="C45" s="99"/>
      <c r="D45" s="95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3"/>
      <c r="AD45" s="3"/>
      <c r="AE45" s="3"/>
      <c r="AF45" s="3"/>
    </row>
    <row r="46" spans="1:45" s="109" customFormat="1" ht="15.75" x14ac:dyDescent="0.25">
      <c r="A46" s="100"/>
      <c r="B46" s="101"/>
      <c r="C46" s="102"/>
      <c r="D46" s="103"/>
      <c r="E46" s="104"/>
      <c r="F46" s="104"/>
      <c r="G46" s="105"/>
      <c r="H46" s="105"/>
      <c r="I46" s="105"/>
      <c r="J46" s="105"/>
      <c r="K46" s="106"/>
      <c r="L46" s="106"/>
      <c r="M46" s="106"/>
      <c r="N46" s="106"/>
      <c r="O46" s="106"/>
      <c r="P46" s="105"/>
      <c r="Q46" s="105"/>
      <c r="R46" s="105"/>
      <c r="S46" s="105"/>
      <c r="T46" s="107" t="s">
        <v>86</v>
      </c>
      <c r="U46" s="107"/>
      <c r="V46" s="107"/>
      <c r="W46" s="107"/>
      <c r="X46" s="107"/>
      <c r="Y46" s="107"/>
      <c r="Z46" s="107"/>
      <c r="AA46" s="107"/>
      <c r="AB46" s="108"/>
      <c r="AC46" s="2"/>
      <c r="AD46" s="3"/>
      <c r="AE46" s="4"/>
      <c r="AF46" s="4"/>
    </row>
    <row r="47" spans="1:45" s="105" customFormat="1" ht="15" customHeight="1" x14ac:dyDescent="0.25">
      <c r="A47" s="109"/>
      <c r="B47" s="101"/>
      <c r="C47" s="110" t="s">
        <v>87</v>
      </c>
      <c r="D47" s="111"/>
      <c r="E47" s="105" t="s">
        <v>88</v>
      </c>
      <c r="O47" s="106"/>
      <c r="S47" s="444" t="s">
        <v>11</v>
      </c>
      <c r="T47" s="444"/>
      <c r="U47" s="444"/>
      <c r="V47" s="444"/>
      <c r="W47" s="444"/>
      <c r="X47" s="444"/>
      <c r="Y47" s="444"/>
      <c r="Z47" s="444"/>
      <c r="AA47" s="444"/>
      <c r="AB47" s="112"/>
      <c r="AC47" s="113"/>
      <c r="AD47" s="93"/>
      <c r="AE47" s="93"/>
      <c r="AF47" s="93"/>
    </row>
    <row r="48" spans="1:45" ht="15.75" x14ac:dyDescent="0.25">
      <c r="AB48" s="112"/>
    </row>
    <row r="50" spans="8:28" ht="15.75" x14ac:dyDescent="0.25">
      <c r="H50" s="444"/>
      <c r="I50" s="444"/>
      <c r="J50" s="444"/>
      <c r="K50" s="444"/>
      <c r="L50" s="444"/>
      <c r="M50" s="444"/>
      <c r="N50" s="444"/>
      <c r="T50" s="444" t="s">
        <v>56</v>
      </c>
      <c r="U50" s="444"/>
      <c r="V50" s="444"/>
      <c r="W50" s="444"/>
      <c r="X50" s="444"/>
      <c r="Y50" s="444"/>
      <c r="Z50" s="444"/>
      <c r="AA50" s="444"/>
      <c r="AB50" s="112"/>
    </row>
  </sheetData>
  <mergeCells count="22">
    <mergeCell ref="A1:D1"/>
    <mergeCell ref="E1:AA1"/>
    <mergeCell ref="A2:D2"/>
    <mergeCell ref="E2:AA2"/>
    <mergeCell ref="A4:A7"/>
    <mergeCell ref="B4:B7"/>
    <mergeCell ref="C4:AR4"/>
    <mergeCell ref="C5:E5"/>
    <mergeCell ref="F5:G5"/>
    <mergeCell ref="H5:K5"/>
    <mergeCell ref="AK5:AN5"/>
    <mergeCell ref="AO5:AR5"/>
    <mergeCell ref="C6:E6"/>
    <mergeCell ref="AC5:AF5"/>
    <mergeCell ref="AG5:AJ5"/>
    <mergeCell ref="S47:AA47"/>
    <mergeCell ref="H50:N50"/>
    <mergeCell ref="T50:AA50"/>
    <mergeCell ref="L5:O5"/>
    <mergeCell ref="P5:T5"/>
    <mergeCell ref="U5:X5"/>
    <mergeCell ref="Y5:A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7"/>
  <sheetViews>
    <sheetView topLeftCell="A10" workbookViewId="0">
      <selection sqref="A1:XFD1048576"/>
    </sheetView>
  </sheetViews>
  <sheetFormatPr defaultColWidth="7.875" defaultRowHeight="15" x14ac:dyDescent="0.25"/>
  <cols>
    <col min="1" max="1" width="2.375" style="48" customWidth="1"/>
    <col min="2" max="2" width="12" style="100" customWidth="1"/>
    <col min="3" max="3" width="30.75" style="102" customWidth="1"/>
    <col min="4" max="4" width="10.625" style="111" customWidth="1"/>
    <col min="5" max="5" width="4.125" style="109" customWidth="1"/>
    <col min="6" max="6" width="3.625" style="109" customWidth="1"/>
    <col min="7" max="10" width="2.625" style="105" customWidth="1"/>
    <col min="11" max="15" width="2.625" style="106" customWidth="1"/>
    <col min="16" max="27" width="2.625" style="105" customWidth="1"/>
    <col min="28" max="28" width="2.5" style="114" hidden="1" customWidth="1"/>
    <col min="29" max="29" width="2.625" style="2" hidden="1" customWidth="1"/>
    <col min="30" max="30" width="3.125" style="3" hidden="1" customWidth="1"/>
    <col min="31" max="31" width="2.75" style="4" hidden="1" customWidth="1"/>
    <col min="32" max="32" width="2.625" style="4" hidden="1" customWidth="1"/>
    <col min="33" max="33" width="3.875" style="48" hidden="1" customWidth="1"/>
    <col min="34" max="34" width="4.375" style="48" hidden="1" customWidth="1"/>
    <col min="35" max="35" width="3.375" style="48" hidden="1" customWidth="1"/>
    <col min="36" max="36" width="3" style="48" hidden="1" customWidth="1"/>
    <col min="37" max="42" width="3.375" style="48" hidden="1" customWidth="1"/>
    <col min="43" max="43" width="2.875" style="48" customWidth="1"/>
    <col min="44" max="44" width="3.625" style="48" customWidth="1"/>
    <col min="45" max="256" width="7.875" style="48"/>
    <col min="257" max="257" width="2.375" style="48" customWidth="1"/>
    <col min="258" max="258" width="12" style="48" customWidth="1"/>
    <col min="259" max="259" width="30.75" style="48" customWidth="1"/>
    <col min="260" max="260" width="10.625" style="48" customWidth="1"/>
    <col min="261" max="261" width="4.125" style="48" customWidth="1"/>
    <col min="262" max="262" width="3.625" style="48" customWidth="1"/>
    <col min="263" max="283" width="2.625" style="48" customWidth="1"/>
    <col min="284" max="298" width="0" style="48" hidden="1" customWidth="1"/>
    <col min="299" max="299" width="2.875" style="48" customWidth="1"/>
    <col min="300" max="300" width="3.625" style="48" customWidth="1"/>
    <col min="301" max="512" width="7.875" style="48"/>
    <col min="513" max="513" width="2.375" style="48" customWidth="1"/>
    <col min="514" max="514" width="12" style="48" customWidth="1"/>
    <col min="515" max="515" width="30.75" style="48" customWidth="1"/>
    <col min="516" max="516" width="10.625" style="48" customWidth="1"/>
    <col min="517" max="517" width="4.125" style="48" customWidth="1"/>
    <col min="518" max="518" width="3.625" style="48" customWidth="1"/>
    <col min="519" max="539" width="2.625" style="48" customWidth="1"/>
    <col min="540" max="554" width="0" style="48" hidden="1" customWidth="1"/>
    <col min="555" max="555" width="2.875" style="48" customWidth="1"/>
    <col min="556" max="556" width="3.625" style="48" customWidth="1"/>
    <col min="557" max="768" width="7.875" style="48"/>
    <col min="769" max="769" width="2.375" style="48" customWidth="1"/>
    <col min="770" max="770" width="12" style="48" customWidth="1"/>
    <col min="771" max="771" width="30.75" style="48" customWidth="1"/>
    <col min="772" max="772" width="10.625" style="48" customWidth="1"/>
    <col min="773" max="773" width="4.125" style="48" customWidth="1"/>
    <col min="774" max="774" width="3.625" style="48" customWidth="1"/>
    <col min="775" max="795" width="2.625" style="48" customWidth="1"/>
    <col min="796" max="810" width="0" style="48" hidden="1" customWidth="1"/>
    <col min="811" max="811" width="2.875" style="48" customWidth="1"/>
    <col min="812" max="812" width="3.625" style="48" customWidth="1"/>
    <col min="813" max="1024" width="7.875" style="48"/>
    <col min="1025" max="1025" width="2.375" style="48" customWidth="1"/>
    <col min="1026" max="1026" width="12" style="48" customWidth="1"/>
    <col min="1027" max="1027" width="30.75" style="48" customWidth="1"/>
    <col min="1028" max="1028" width="10.625" style="48" customWidth="1"/>
    <col min="1029" max="1029" width="4.125" style="48" customWidth="1"/>
    <col min="1030" max="1030" width="3.625" style="48" customWidth="1"/>
    <col min="1031" max="1051" width="2.625" style="48" customWidth="1"/>
    <col min="1052" max="1066" width="0" style="48" hidden="1" customWidth="1"/>
    <col min="1067" max="1067" width="2.875" style="48" customWidth="1"/>
    <col min="1068" max="1068" width="3.625" style="48" customWidth="1"/>
    <col min="1069" max="1280" width="7.875" style="48"/>
    <col min="1281" max="1281" width="2.375" style="48" customWidth="1"/>
    <col min="1282" max="1282" width="12" style="48" customWidth="1"/>
    <col min="1283" max="1283" width="30.75" style="48" customWidth="1"/>
    <col min="1284" max="1284" width="10.625" style="48" customWidth="1"/>
    <col min="1285" max="1285" width="4.125" style="48" customWidth="1"/>
    <col min="1286" max="1286" width="3.625" style="48" customWidth="1"/>
    <col min="1287" max="1307" width="2.625" style="48" customWidth="1"/>
    <col min="1308" max="1322" width="0" style="48" hidden="1" customWidth="1"/>
    <col min="1323" max="1323" width="2.875" style="48" customWidth="1"/>
    <col min="1324" max="1324" width="3.625" style="48" customWidth="1"/>
    <col min="1325" max="1536" width="7.875" style="48"/>
    <col min="1537" max="1537" width="2.375" style="48" customWidth="1"/>
    <col min="1538" max="1538" width="12" style="48" customWidth="1"/>
    <col min="1539" max="1539" width="30.75" style="48" customWidth="1"/>
    <col min="1540" max="1540" width="10.625" style="48" customWidth="1"/>
    <col min="1541" max="1541" width="4.125" style="48" customWidth="1"/>
    <col min="1542" max="1542" width="3.625" style="48" customWidth="1"/>
    <col min="1543" max="1563" width="2.625" style="48" customWidth="1"/>
    <col min="1564" max="1578" width="0" style="48" hidden="1" customWidth="1"/>
    <col min="1579" max="1579" width="2.875" style="48" customWidth="1"/>
    <col min="1580" max="1580" width="3.625" style="48" customWidth="1"/>
    <col min="1581" max="1792" width="7.875" style="48"/>
    <col min="1793" max="1793" width="2.375" style="48" customWidth="1"/>
    <col min="1794" max="1794" width="12" style="48" customWidth="1"/>
    <col min="1795" max="1795" width="30.75" style="48" customWidth="1"/>
    <col min="1796" max="1796" width="10.625" style="48" customWidth="1"/>
    <col min="1797" max="1797" width="4.125" style="48" customWidth="1"/>
    <col min="1798" max="1798" width="3.625" style="48" customWidth="1"/>
    <col min="1799" max="1819" width="2.625" style="48" customWidth="1"/>
    <col min="1820" max="1834" width="0" style="48" hidden="1" customWidth="1"/>
    <col min="1835" max="1835" width="2.875" style="48" customWidth="1"/>
    <col min="1836" max="1836" width="3.625" style="48" customWidth="1"/>
    <col min="1837" max="2048" width="7.875" style="48"/>
    <col min="2049" max="2049" width="2.375" style="48" customWidth="1"/>
    <col min="2050" max="2050" width="12" style="48" customWidth="1"/>
    <col min="2051" max="2051" width="30.75" style="48" customWidth="1"/>
    <col min="2052" max="2052" width="10.625" style="48" customWidth="1"/>
    <col min="2053" max="2053" width="4.125" style="48" customWidth="1"/>
    <col min="2054" max="2054" width="3.625" style="48" customWidth="1"/>
    <col min="2055" max="2075" width="2.625" style="48" customWidth="1"/>
    <col min="2076" max="2090" width="0" style="48" hidden="1" customWidth="1"/>
    <col min="2091" max="2091" width="2.875" style="48" customWidth="1"/>
    <col min="2092" max="2092" width="3.625" style="48" customWidth="1"/>
    <col min="2093" max="2304" width="7.875" style="48"/>
    <col min="2305" max="2305" width="2.375" style="48" customWidth="1"/>
    <col min="2306" max="2306" width="12" style="48" customWidth="1"/>
    <col min="2307" max="2307" width="30.75" style="48" customWidth="1"/>
    <col min="2308" max="2308" width="10.625" style="48" customWidth="1"/>
    <col min="2309" max="2309" width="4.125" style="48" customWidth="1"/>
    <col min="2310" max="2310" width="3.625" style="48" customWidth="1"/>
    <col min="2311" max="2331" width="2.625" style="48" customWidth="1"/>
    <col min="2332" max="2346" width="0" style="48" hidden="1" customWidth="1"/>
    <col min="2347" max="2347" width="2.875" style="48" customWidth="1"/>
    <col min="2348" max="2348" width="3.625" style="48" customWidth="1"/>
    <col min="2349" max="2560" width="7.875" style="48"/>
    <col min="2561" max="2561" width="2.375" style="48" customWidth="1"/>
    <col min="2562" max="2562" width="12" style="48" customWidth="1"/>
    <col min="2563" max="2563" width="30.75" style="48" customWidth="1"/>
    <col min="2564" max="2564" width="10.625" style="48" customWidth="1"/>
    <col min="2565" max="2565" width="4.125" style="48" customWidth="1"/>
    <col min="2566" max="2566" width="3.625" style="48" customWidth="1"/>
    <col min="2567" max="2587" width="2.625" style="48" customWidth="1"/>
    <col min="2588" max="2602" width="0" style="48" hidden="1" customWidth="1"/>
    <col min="2603" max="2603" width="2.875" style="48" customWidth="1"/>
    <col min="2604" max="2604" width="3.625" style="48" customWidth="1"/>
    <col min="2605" max="2816" width="7.875" style="48"/>
    <col min="2817" max="2817" width="2.375" style="48" customWidth="1"/>
    <col min="2818" max="2818" width="12" style="48" customWidth="1"/>
    <col min="2819" max="2819" width="30.75" style="48" customWidth="1"/>
    <col min="2820" max="2820" width="10.625" style="48" customWidth="1"/>
    <col min="2821" max="2821" width="4.125" style="48" customWidth="1"/>
    <col min="2822" max="2822" width="3.625" style="48" customWidth="1"/>
    <col min="2823" max="2843" width="2.625" style="48" customWidth="1"/>
    <col min="2844" max="2858" width="0" style="48" hidden="1" customWidth="1"/>
    <col min="2859" max="2859" width="2.875" style="48" customWidth="1"/>
    <col min="2860" max="2860" width="3.625" style="48" customWidth="1"/>
    <col min="2861" max="3072" width="7.875" style="48"/>
    <col min="3073" max="3073" width="2.375" style="48" customWidth="1"/>
    <col min="3074" max="3074" width="12" style="48" customWidth="1"/>
    <col min="3075" max="3075" width="30.75" style="48" customWidth="1"/>
    <col min="3076" max="3076" width="10.625" style="48" customWidth="1"/>
    <col min="3077" max="3077" width="4.125" style="48" customWidth="1"/>
    <col min="3078" max="3078" width="3.625" style="48" customWidth="1"/>
    <col min="3079" max="3099" width="2.625" style="48" customWidth="1"/>
    <col min="3100" max="3114" width="0" style="48" hidden="1" customWidth="1"/>
    <col min="3115" max="3115" width="2.875" style="48" customWidth="1"/>
    <col min="3116" max="3116" width="3.625" style="48" customWidth="1"/>
    <col min="3117" max="3328" width="7.875" style="48"/>
    <col min="3329" max="3329" width="2.375" style="48" customWidth="1"/>
    <col min="3330" max="3330" width="12" style="48" customWidth="1"/>
    <col min="3331" max="3331" width="30.75" style="48" customWidth="1"/>
    <col min="3332" max="3332" width="10.625" style="48" customWidth="1"/>
    <col min="3333" max="3333" width="4.125" style="48" customWidth="1"/>
    <col min="3334" max="3334" width="3.625" style="48" customWidth="1"/>
    <col min="3335" max="3355" width="2.625" style="48" customWidth="1"/>
    <col min="3356" max="3370" width="0" style="48" hidden="1" customWidth="1"/>
    <col min="3371" max="3371" width="2.875" style="48" customWidth="1"/>
    <col min="3372" max="3372" width="3.625" style="48" customWidth="1"/>
    <col min="3373" max="3584" width="7.875" style="48"/>
    <col min="3585" max="3585" width="2.375" style="48" customWidth="1"/>
    <col min="3586" max="3586" width="12" style="48" customWidth="1"/>
    <col min="3587" max="3587" width="30.75" style="48" customWidth="1"/>
    <col min="3588" max="3588" width="10.625" style="48" customWidth="1"/>
    <col min="3589" max="3589" width="4.125" style="48" customWidth="1"/>
    <col min="3590" max="3590" width="3.625" style="48" customWidth="1"/>
    <col min="3591" max="3611" width="2.625" style="48" customWidth="1"/>
    <col min="3612" max="3626" width="0" style="48" hidden="1" customWidth="1"/>
    <col min="3627" max="3627" width="2.875" style="48" customWidth="1"/>
    <col min="3628" max="3628" width="3.625" style="48" customWidth="1"/>
    <col min="3629" max="3840" width="7.875" style="48"/>
    <col min="3841" max="3841" width="2.375" style="48" customWidth="1"/>
    <col min="3842" max="3842" width="12" style="48" customWidth="1"/>
    <col min="3843" max="3843" width="30.75" style="48" customWidth="1"/>
    <col min="3844" max="3844" width="10.625" style="48" customWidth="1"/>
    <col min="3845" max="3845" width="4.125" style="48" customWidth="1"/>
    <col min="3846" max="3846" width="3.625" style="48" customWidth="1"/>
    <col min="3847" max="3867" width="2.625" style="48" customWidth="1"/>
    <col min="3868" max="3882" width="0" style="48" hidden="1" customWidth="1"/>
    <col min="3883" max="3883" width="2.875" style="48" customWidth="1"/>
    <col min="3884" max="3884" width="3.625" style="48" customWidth="1"/>
    <col min="3885" max="4096" width="7.875" style="48"/>
    <col min="4097" max="4097" width="2.375" style="48" customWidth="1"/>
    <col min="4098" max="4098" width="12" style="48" customWidth="1"/>
    <col min="4099" max="4099" width="30.75" style="48" customWidth="1"/>
    <col min="4100" max="4100" width="10.625" style="48" customWidth="1"/>
    <col min="4101" max="4101" width="4.125" style="48" customWidth="1"/>
    <col min="4102" max="4102" width="3.625" style="48" customWidth="1"/>
    <col min="4103" max="4123" width="2.625" style="48" customWidth="1"/>
    <col min="4124" max="4138" width="0" style="48" hidden="1" customWidth="1"/>
    <col min="4139" max="4139" width="2.875" style="48" customWidth="1"/>
    <col min="4140" max="4140" width="3.625" style="48" customWidth="1"/>
    <col min="4141" max="4352" width="7.875" style="48"/>
    <col min="4353" max="4353" width="2.375" style="48" customWidth="1"/>
    <col min="4354" max="4354" width="12" style="48" customWidth="1"/>
    <col min="4355" max="4355" width="30.75" style="48" customWidth="1"/>
    <col min="4356" max="4356" width="10.625" style="48" customWidth="1"/>
    <col min="4357" max="4357" width="4.125" style="48" customWidth="1"/>
    <col min="4358" max="4358" width="3.625" style="48" customWidth="1"/>
    <col min="4359" max="4379" width="2.625" style="48" customWidth="1"/>
    <col min="4380" max="4394" width="0" style="48" hidden="1" customWidth="1"/>
    <col min="4395" max="4395" width="2.875" style="48" customWidth="1"/>
    <col min="4396" max="4396" width="3.625" style="48" customWidth="1"/>
    <col min="4397" max="4608" width="7.875" style="48"/>
    <col min="4609" max="4609" width="2.375" style="48" customWidth="1"/>
    <col min="4610" max="4610" width="12" style="48" customWidth="1"/>
    <col min="4611" max="4611" width="30.75" style="48" customWidth="1"/>
    <col min="4612" max="4612" width="10.625" style="48" customWidth="1"/>
    <col min="4613" max="4613" width="4.125" style="48" customWidth="1"/>
    <col min="4614" max="4614" width="3.625" style="48" customWidth="1"/>
    <col min="4615" max="4635" width="2.625" style="48" customWidth="1"/>
    <col min="4636" max="4650" width="0" style="48" hidden="1" customWidth="1"/>
    <col min="4651" max="4651" width="2.875" style="48" customWidth="1"/>
    <col min="4652" max="4652" width="3.625" style="48" customWidth="1"/>
    <col min="4653" max="4864" width="7.875" style="48"/>
    <col min="4865" max="4865" width="2.375" style="48" customWidth="1"/>
    <col min="4866" max="4866" width="12" style="48" customWidth="1"/>
    <col min="4867" max="4867" width="30.75" style="48" customWidth="1"/>
    <col min="4868" max="4868" width="10.625" style="48" customWidth="1"/>
    <col min="4869" max="4869" width="4.125" style="48" customWidth="1"/>
    <col min="4870" max="4870" width="3.625" style="48" customWidth="1"/>
    <col min="4871" max="4891" width="2.625" style="48" customWidth="1"/>
    <col min="4892" max="4906" width="0" style="48" hidden="1" customWidth="1"/>
    <col min="4907" max="4907" width="2.875" style="48" customWidth="1"/>
    <col min="4908" max="4908" width="3.625" style="48" customWidth="1"/>
    <col min="4909" max="5120" width="7.875" style="48"/>
    <col min="5121" max="5121" width="2.375" style="48" customWidth="1"/>
    <col min="5122" max="5122" width="12" style="48" customWidth="1"/>
    <col min="5123" max="5123" width="30.75" style="48" customWidth="1"/>
    <col min="5124" max="5124" width="10.625" style="48" customWidth="1"/>
    <col min="5125" max="5125" width="4.125" style="48" customWidth="1"/>
    <col min="5126" max="5126" width="3.625" style="48" customWidth="1"/>
    <col min="5127" max="5147" width="2.625" style="48" customWidth="1"/>
    <col min="5148" max="5162" width="0" style="48" hidden="1" customWidth="1"/>
    <col min="5163" max="5163" width="2.875" style="48" customWidth="1"/>
    <col min="5164" max="5164" width="3.625" style="48" customWidth="1"/>
    <col min="5165" max="5376" width="7.875" style="48"/>
    <col min="5377" max="5377" width="2.375" style="48" customWidth="1"/>
    <col min="5378" max="5378" width="12" style="48" customWidth="1"/>
    <col min="5379" max="5379" width="30.75" style="48" customWidth="1"/>
    <col min="5380" max="5380" width="10.625" style="48" customWidth="1"/>
    <col min="5381" max="5381" width="4.125" style="48" customWidth="1"/>
    <col min="5382" max="5382" width="3.625" style="48" customWidth="1"/>
    <col min="5383" max="5403" width="2.625" style="48" customWidth="1"/>
    <col min="5404" max="5418" width="0" style="48" hidden="1" customWidth="1"/>
    <col min="5419" max="5419" width="2.875" style="48" customWidth="1"/>
    <col min="5420" max="5420" width="3.625" style="48" customWidth="1"/>
    <col min="5421" max="5632" width="7.875" style="48"/>
    <col min="5633" max="5633" width="2.375" style="48" customWidth="1"/>
    <col min="5634" max="5634" width="12" style="48" customWidth="1"/>
    <col min="5635" max="5635" width="30.75" style="48" customWidth="1"/>
    <col min="5636" max="5636" width="10.625" style="48" customWidth="1"/>
    <col min="5637" max="5637" width="4.125" style="48" customWidth="1"/>
    <col min="5638" max="5638" width="3.625" style="48" customWidth="1"/>
    <col min="5639" max="5659" width="2.625" style="48" customWidth="1"/>
    <col min="5660" max="5674" width="0" style="48" hidden="1" customWidth="1"/>
    <col min="5675" max="5675" width="2.875" style="48" customWidth="1"/>
    <col min="5676" max="5676" width="3.625" style="48" customWidth="1"/>
    <col min="5677" max="5888" width="7.875" style="48"/>
    <col min="5889" max="5889" width="2.375" style="48" customWidth="1"/>
    <col min="5890" max="5890" width="12" style="48" customWidth="1"/>
    <col min="5891" max="5891" width="30.75" style="48" customWidth="1"/>
    <col min="5892" max="5892" width="10.625" style="48" customWidth="1"/>
    <col min="5893" max="5893" width="4.125" style="48" customWidth="1"/>
    <col min="5894" max="5894" width="3.625" style="48" customWidth="1"/>
    <col min="5895" max="5915" width="2.625" style="48" customWidth="1"/>
    <col min="5916" max="5930" width="0" style="48" hidden="1" customWidth="1"/>
    <col min="5931" max="5931" width="2.875" style="48" customWidth="1"/>
    <col min="5932" max="5932" width="3.625" style="48" customWidth="1"/>
    <col min="5933" max="6144" width="7.875" style="48"/>
    <col min="6145" max="6145" width="2.375" style="48" customWidth="1"/>
    <col min="6146" max="6146" width="12" style="48" customWidth="1"/>
    <col min="6147" max="6147" width="30.75" style="48" customWidth="1"/>
    <col min="6148" max="6148" width="10.625" style="48" customWidth="1"/>
    <col min="6149" max="6149" width="4.125" style="48" customWidth="1"/>
    <col min="6150" max="6150" width="3.625" style="48" customWidth="1"/>
    <col min="6151" max="6171" width="2.625" style="48" customWidth="1"/>
    <col min="6172" max="6186" width="0" style="48" hidden="1" customWidth="1"/>
    <col min="6187" max="6187" width="2.875" style="48" customWidth="1"/>
    <col min="6188" max="6188" width="3.625" style="48" customWidth="1"/>
    <col min="6189" max="6400" width="7.875" style="48"/>
    <col min="6401" max="6401" width="2.375" style="48" customWidth="1"/>
    <col min="6402" max="6402" width="12" style="48" customWidth="1"/>
    <col min="6403" max="6403" width="30.75" style="48" customWidth="1"/>
    <col min="6404" max="6404" width="10.625" style="48" customWidth="1"/>
    <col min="6405" max="6405" width="4.125" style="48" customWidth="1"/>
    <col min="6406" max="6406" width="3.625" style="48" customWidth="1"/>
    <col min="6407" max="6427" width="2.625" style="48" customWidth="1"/>
    <col min="6428" max="6442" width="0" style="48" hidden="1" customWidth="1"/>
    <col min="6443" max="6443" width="2.875" style="48" customWidth="1"/>
    <col min="6444" max="6444" width="3.625" style="48" customWidth="1"/>
    <col min="6445" max="6656" width="7.875" style="48"/>
    <col min="6657" max="6657" width="2.375" style="48" customWidth="1"/>
    <col min="6658" max="6658" width="12" style="48" customWidth="1"/>
    <col min="6659" max="6659" width="30.75" style="48" customWidth="1"/>
    <col min="6660" max="6660" width="10.625" style="48" customWidth="1"/>
    <col min="6661" max="6661" width="4.125" style="48" customWidth="1"/>
    <col min="6662" max="6662" width="3.625" style="48" customWidth="1"/>
    <col min="6663" max="6683" width="2.625" style="48" customWidth="1"/>
    <col min="6684" max="6698" width="0" style="48" hidden="1" customWidth="1"/>
    <col min="6699" max="6699" width="2.875" style="48" customWidth="1"/>
    <col min="6700" max="6700" width="3.625" style="48" customWidth="1"/>
    <col min="6701" max="6912" width="7.875" style="48"/>
    <col min="6913" max="6913" width="2.375" style="48" customWidth="1"/>
    <col min="6914" max="6914" width="12" style="48" customWidth="1"/>
    <col min="6915" max="6915" width="30.75" style="48" customWidth="1"/>
    <col min="6916" max="6916" width="10.625" style="48" customWidth="1"/>
    <col min="6917" max="6917" width="4.125" style="48" customWidth="1"/>
    <col min="6918" max="6918" width="3.625" style="48" customWidth="1"/>
    <col min="6919" max="6939" width="2.625" style="48" customWidth="1"/>
    <col min="6940" max="6954" width="0" style="48" hidden="1" customWidth="1"/>
    <col min="6955" max="6955" width="2.875" style="48" customWidth="1"/>
    <col min="6956" max="6956" width="3.625" style="48" customWidth="1"/>
    <col min="6957" max="7168" width="7.875" style="48"/>
    <col min="7169" max="7169" width="2.375" style="48" customWidth="1"/>
    <col min="7170" max="7170" width="12" style="48" customWidth="1"/>
    <col min="7171" max="7171" width="30.75" style="48" customWidth="1"/>
    <col min="7172" max="7172" width="10.625" style="48" customWidth="1"/>
    <col min="7173" max="7173" width="4.125" style="48" customWidth="1"/>
    <col min="7174" max="7174" width="3.625" style="48" customWidth="1"/>
    <col min="7175" max="7195" width="2.625" style="48" customWidth="1"/>
    <col min="7196" max="7210" width="0" style="48" hidden="1" customWidth="1"/>
    <col min="7211" max="7211" width="2.875" style="48" customWidth="1"/>
    <col min="7212" max="7212" width="3.625" style="48" customWidth="1"/>
    <col min="7213" max="7424" width="7.875" style="48"/>
    <col min="7425" max="7425" width="2.375" style="48" customWidth="1"/>
    <col min="7426" max="7426" width="12" style="48" customWidth="1"/>
    <col min="7427" max="7427" width="30.75" style="48" customWidth="1"/>
    <col min="7428" max="7428" width="10.625" style="48" customWidth="1"/>
    <col min="7429" max="7429" width="4.125" style="48" customWidth="1"/>
    <col min="7430" max="7430" width="3.625" style="48" customWidth="1"/>
    <col min="7431" max="7451" width="2.625" style="48" customWidth="1"/>
    <col min="7452" max="7466" width="0" style="48" hidden="1" customWidth="1"/>
    <col min="7467" max="7467" width="2.875" style="48" customWidth="1"/>
    <col min="7468" max="7468" width="3.625" style="48" customWidth="1"/>
    <col min="7469" max="7680" width="7.875" style="48"/>
    <col min="7681" max="7681" width="2.375" style="48" customWidth="1"/>
    <col min="7682" max="7682" width="12" style="48" customWidth="1"/>
    <col min="7683" max="7683" width="30.75" style="48" customWidth="1"/>
    <col min="7684" max="7684" width="10.625" style="48" customWidth="1"/>
    <col min="7685" max="7685" width="4.125" style="48" customWidth="1"/>
    <col min="7686" max="7686" width="3.625" style="48" customWidth="1"/>
    <col min="7687" max="7707" width="2.625" style="48" customWidth="1"/>
    <col min="7708" max="7722" width="0" style="48" hidden="1" customWidth="1"/>
    <col min="7723" max="7723" width="2.875" style="48" customWidth="1"/>
    <col min="7724" max="7724" width="3.625" style="48" customWidth="1"/>
    <col min="7725" max="7936" width="7.875" style="48"/>
    <col min="7937" max="7937" width="2.375" style="48" customWidth="1"/>
    <col min="7938" max="7938" width="12" style="48" customWidth="1"/>
    <col min="7939" max="7939" width="30.75" style="48" customWidth="1"/>
    <col min="7940" max="7940" width="10.625" style="48" customWidth="1"/>
    <col min="7941" max="7941" width="4.125" style="48" customWidth="1"/>
    <col min="7942" max="7942" width="3.625" style="48" customWidth="1"/>
    <col min="7943" max="7963" width="2.625" style="48" customWidth="1"/>
    <col min="7964" max="7978" width="0" style="48" hidden="1" customWidth="1"/>
    <col min="7979" max="7979" width="2.875" style="48" customWidth="1"/>
    <col min="7980" max="7980" width="3.625" style="48" customWidth="1"/>
    <col min="7981" max="8192" width="7.875" style="48"/>
    <col min="8193" max="8193" width="2.375" style="48" customWidth="1"/>
    <col min="8194" max="8194" width="12" style="48" customWidth="1"/>
    <col min="8195" max="8195" width="30.75" style="48" customWidth="1"/>
    <col min="8196" max="8196" width="10.625" style="48" customWidth="1"/>
    <col min="8197" max="8197" width="4.125" style="48" customWidth="1"/>
    <col min="8198" max="8198" width="3.625" style="48" customWidth="1"/>
    <col min="8199" max="8219" width="2.625" style="48" customWidth="1"/>
    <col min="8220" max="8234" width="0" style="48" hidden="1" customWidth="1"/>
    <col min="8235" max="8235" width="2.875" style="48" customWidth="1"/>
    <col min="8236" max="8236" width="3.625" style="48" customWidth="1"/>
    <col min="8237" max="8448" width="7.875" style="48"/>
    <col min="8449" max="8449" width="2.375" style="48" customWidth="1"/>
    <col min="8450" max="8450" width="12" style="48" customWidth="1"/>
    <col min="8451" max="8451" width="30.75" style="48" customWidth="1"/>
    <col min="8452" max="8452" width="10.625" style="48" customWidth="1"/>
    <col min="8453" max="8453" width="4.125" style="48" customWidth="1"/>
    <col min="8454" max="8454" width="3.625" style="48" customWidth="1"/>
    <col min="8455" max="8475" width="2.625" style="48" customWidth="1"/>
    <col min="8476" max="8490" width="0" style="48" hidden="1" customWidth="1"/>
    <col min="8491" max="8491" width="2.875" style="48" customWidth="1"/>
    <col min="8492" max="8492" width="3.625" style="48" customWidth="1"/>
    <col min="8493" max="8704" width="7.875" style="48"/>
    <col min="8705" max="8705" width="2.375" style="48" customWidth="1"/>
    <col min="8706" max="8706" width="12" style="48" customWidth="1"/>
    <col min="8707" max="8707" width="30.75" style="48" customWidth="1"/>
    <col min="8708" max="8708" width="10.625" style="48" customWidth="1"/>
    <col min="8709" max="8709" width="4.125" style="48" customWidth="1"/>
    <col min="8710" max="8710" width="3.625" style="48" customWidth="1"/>
    <col min="8711" max="8731" width="2.625" style="48" customWidth="1"/>
    <col min="8732" max="8746" width="0" style="48" hidden="1" customWidth="1"/>
    <col min="8747" max="8747" width="2.875" style="48" customWidth="1"/>
    <col min="8748" max="8748" width="3.625" style="48" customWidth="1"/>
    <col min="8749" max="8960" width="7.875" style="48"/>
    <col min="8961" max="8961" width="2.375" style="48" customWidth="1"/>
    <col min="8962" max="8962" width="12" style="48" customWidth="1"/>
    <col min="8963" max="8963" width="30.75" style="48" customWidth="1"/>
    <col min="8964" max="8964" width="10.625" style="48" customWidth="1"/>
    <col min="8965" max="8965" width="4.125" style="48" customWidth="1"/>
    <col min="8966" max="8966" width="3.625" style="48" customWidth="1"/>
    <col min="8967" max="8987" width="2.625" style="48" customWidth="1"/>
    <col min="8988" max="9002" width="0" style="48" hidden="1" customWidth="1"/>
    <col min="9003" max="9003" width="2.875" style="48" customWidth="1"/>
    <col min="9004" max="9004" width="3.625" style="48" customWidth="1"/>
    <col min="9005" max="9216" width="7.875" style="48"/>
    <col min="9217" max="9217" width="2.375" style="48" customWidth="1"/>
    <col min="9218" max="9218" width="12" style="48" customWidth="1"/>
    <col min="9219" max="9219" width="30.75" style="48" customWidth="1"/>
    <col min="9220" max="9220" width="10.625" style="48" customWidth="1"/>
    <col min="9221" max="9221" width="4.125" style="48" customWidth="1"/>
    <col min="9222" max="9222" width="3.625" style="48" customWidth="1"/>
    <col min="9223" max="9243" width="2.625" style="48" customWidth="1"/>
    <col min="9244" max="9258" width="0" style="48" hidden="1" customWidth="1"/>
    <col min="9259" max="9259" width="2.875" style="48" customWidth="1"/>
    <col min="9260" max="9260" width="3.625" style="48" customWidth="1"/>
    <col min="9261" max="9472" width="7.875" style="48"/>
    <col min="9473" max="9473" width="2.375" style="48" customWidth="1"/>
    <col min="9474" max="9474" width="12" style="48" customWidth="1"/>
    <col min="9475" max="9475" width="30.75" style="48" customWidth="1"/>
    <col min="9476" max="9476" width="10.625" style="48" customWidth="1"/>
    <col min="9477" max="9477" width="4.125" style="48" customWidth="1"/>
    <col min="9478" max="9478" width="3.625" style="48" customWidth="1"/>
    <col min="9479" max="9499" width="2.625" style="48" customWidth="1"/>
    <col min="9500" max="9514" width="0" style="48" hidden="1" customWidth="1"/>
    <col min="9515" max="9515" width="2.875" style="48" customWidth="1"/>
    <col min="9516" max="9516" width="3.625" style="48" customWidth="1"/>
    <col min="9517" max="9728" width="7.875" style="48"/>
    <col min="9729" max="9729" width="2.375" style="48" customWidth="1"/>
    <col min="9730" max="9730" width="12" style="48" customWidth="1"/>
    <col min="9731" max="9731" width="30.75" style="48" customWidth="1"/>
    <col min="9732" max="9732" width="10.625" style="48" customWidth="1"/>
    <col min="9733" max="9733" width="4.125" style="48" customWidth="1"/>
    <col min="9734" max="9734" width="3.625" style="48" customWidth="1"/>
    <col min="9735" max="9755" width="2.625" style="48" customWidth="1"/>
    <col min="9756" max="9770" width="0" style="48" hidden="1" customWidth="1"/>
    <col min="9771" max="9771" width="2.875" style="48" customWidth="1"/>
    <col min="9772" max="9772" width="3.625" style="48" customWidth="1"/>
    <col min="9773" max="9984" width="7.875" style="48"/>
    <col min="9985" max="9985" width="2.375" style="48" customWidth="1"/>
    <col min="9986" max="9986" width="12" style="48" customWidth="1"/>
    <col min="9987" max="9987" width="30.75" style="48" customWidth="1"/>
    <col min="9988" max="9988" width="10.625" style="48" customWidth="1"/>
    <col min="9989" max="9989" width="4.125" style="48" customWidth="1"/>
    <col min="9990" max="9990" width="3.625" style="48" customWidth="1"/>
    <col min="9991" max="10011" width="2.625" style="48" customWidth="1"/>
    <col min="10012" max="10026" width="0" style="48" hidden="1" customWidth="1"/>
    <col min="10027" max="10027" width="2.875" style="48" customWidth="1"/>
    <col min="10028" max="10028" width="3.625" style="48" customWidth="1"/>
    <col min="10029" max="10240" width="7.875" style="48"/>
    <col min="10241" max="10241" width="2.375" style="48" customWidth="1"/>
    <col min="10242" max="10242" width="12" style="48" customWidth="1"/>
    <col min="10243" max="10243" width="30.75" style="48" customWidth="1"/>
    <col min="10244" max="10244" width="10.625" style="48" customWidth="1"/>
    <col min="10245" max="10245" width="4.125" style="48" customWidth="1"/>
    <col min="10246" max="10246" width="3.625" style="48" customWidth="1"/>
    <col min="10247" max="10267" width="2.625" style="48" customWidth="1"/>
    <col min="10268" max="10282" width="0" style="48" hidden="1" customWidth="1"/>
    <col min="10283" max="10283" width="2.875" style="48" customWidth="1"/>
    <col min="10284" max="10284" width="3.625" style="48" customWidth="1"/>
    <col min="10285" max="10496" width="7.875" style="48"/>
    <col min="10497" max="10497" width="2.375" style="48" customWidth="1"/>
    <col min="10498" max="10498" width="12" style="48" customWidth="1"/>
    <col min="10499" max="10499" width="30.75" style="48" customWidth="1"/>
    <col min="10500" max="10500" width="10.625" style="48" customWidth="1"/>
    <col min="10501" max="10501" width="4.125" style="48" customWidth="1"/>
    <col min="10502" max="10502" width="3.625" style="48" customWidth="1"/>
    <col min="10503" max="10523" width="2.625" style="48" customWidth="1"/>
    <col min="10524" max="10538" width="0" style="48" hidden="1" customWidth="1"/>
    <col min="10539" max="10539" width="2.875" style="48" customWidth="1"/>
    <col min="10540" max="10540" width="3.625" style="48" customWidth="1"/>
    <col min="10541" max="10752" width="7.875" style="48"/>
    <col min="10753" max="10753" width="2.375" style="48" customWidth="1"/>
    <col min="10754" max="10754" width="12" style="48" customWidth="1"/>
    <col min="10755" max="10755" width="30.75" style="48" customWidth="1"/>
    <col min="10756" max="10756" width="10.625" style="48" customWidth="1"/>
    <col min="10757" max="10757" width="4.125" style="48" customWidth="1"/>
    <col min="10758" max="10758" width="3.625" style="48" customWidth="1"/>
    <col min="10759" max="10779" width="2.625" style="48" customWidth="1"/>
    <col min="10780" max="10794" width="0" style="48" hidden="1" customWidth="1"/>
    <col min="10795" max="10795" width="2.875" style="48" customWidth="1"/>
    <col min="10796" max="10796" width="3.625" style="48" customWidth="1"/>
    <col min="10797" max="11008" width="7.875" style="48"/>
    <col min="11009" max="11009" width="2.375" style="48" customWidth="1"/>
    <col min="11010" max="11010" width="12" style="48" customWidth="1"/>
    <col min="11011" max="11011" width="30.75" style="48" customWidth="1"/>
    <col min="11012" max="11012" width="10.625" style="48" customWidth="1"/>
    <col min="11013" max="11013" width="4.125" style="48" customWidth="1"/>
    <col min="11014" max="11014" width="3.625" style="48" customWidth="1"/>
    <col min="11015" max="11035" width="2.625" style="48" customWidth="1"/>
    <col min="11036" max="11050" width="0" style="48" hidden="1" customWidth="1"/>
    <col min="11051" max="11051" width="2.875" style="48" customWidth="1"/>
    <col min="11052" max="11052" width="3.625" style="48" customWidth="1"/>
    <col min="11053" max="11264" width="7.875" style="48"/>
    <col min="11265" max="11265" width="2.375" style="48" customWidth="1"/>
    <col min="11266" max="11266" width="12" style="48" customWidth="1"/>
    <col min="11267" max="11267" width="30.75" style="48" customWidth="1"/>
    <col min="11268" max="11268" width="10.625" style="48" customWidth="1"/>
    <col min="11269" max="11269" width="4.125" style="48" customWidth="1"/>
    <col min="11270" max="11270" width="3.625" style="48" customWidth="1"/>
    <col min="11271" max="11291" width="2.625" style="48" customWidth="1"/>
    <col min="11292" max="11306" width="0" style="48" hidden="1" customWidth="1"/>
    <col min="11307" max="11307" width="2.875" style="48" customWidth="1"/>
    <col min="11308" max="11308" width="3.625" style="48" customWidth="1"/>
    <col min="11309" max="11520" width="7.875" style="48"/>
    <col min="11521" max="11521" width="2.375" style="48" customWidth="1"/>
    <col min="11522" max="11522" width="12" style="48" customWidth="1"/>
    <col min="11523" max="11523" width="30.75" style="48" customWidth="1"/>
    <col min="11524" max="11524" width="10.625" style="48" customWidth="1"/>
    <col min="11525" max="11525" width="4.125" style="48" customWidth="1"/>
    <col min="11526" max="11526" width="3.625" style="48" customWidth="1"/>
    <col min="11527" max="11547" width="2.625" style="48" customWidth="1"/>
    <col min="11548" max="11562" width="0" style="48" hidden="1" customWidth="1"/>
    <col min="11563" max="11563" width="2.875" style="48" customWidth="1"/>
    <col min="11564" max="11564" width="3.625" style="48" customWidth="1"/>
    <col min="11565" max="11776" width="7.875" style="48"/>
    <col min="11777" max="11777" width="2.375" style="48" customWidth="1"/>
    <col min="11778" max="11778" width="12" style="48" customWidth="1"/>
    <col min="11779" max="11779" width="30.75" style="48" customWidth="1"/>
    <col min="11780" max="11780" width="10.625" style="48" customWidth="1"/>
    <col min="11781" max="11781" width="4.125" style="48" customWidth="1"/>
    <col min="11782" max="11782" width="3.625" style="48" customWidth="1"/>
    <col min="11783" max="11803" width="2.625" style="48" customWidth="1"/>
    <col min="11804" max="11818" width="0" style="48" hidden="1" customWidth="1"/>
    <col min="11819" max="11819" width="2.875" style="48" customWidth="1"/>
    <col min="11820" max="11820" width="3.625" style="48" customWidth="1"/>
    <col min="11821" max="12032" width="7.875" style="48"/>
    <col min="12033" max="12033" width="2.375" style="48" customWidth="1"/>
    <col min="12034" max="12034" width="12" style="48" customWidth="1"/>
    <col min="12035" max="12035" width="30.75" style="48" customWidth="1"/>
    <col min="12036" max="12036" width="10.625" style="48" customWidth="1"/>
    <col min="12037" max="12037" width="4.125" style="48" customWidth="1"/>
    <col min="12038" max="12038" width="3.625" style="48" customWidth="1"/>
    <col min="12039" max="12059" width="2.625" style="48" customWidth="1"/>
    <col min="12060" max="12074" width="0" style="48" hidden="1" customWidth="1"/>
    <col min="12075" max="12075" width="2.875" style="48" customWidth="1"/>
    <col min="12076" max="12076" width="3.625" style="48" customWidth="1"/>
    <col min="12077" max="12288" width="7.875" style="48"/>
    <col min="12289" max="12289" width="2.375" style="48" customWidth="1"/>
    <col min="12290" max="12290" width="12" style="48" customWidth="1"/>
    <col min="12291" max="12291" width="30.75" style="48" customWidth="1"/>
    <col min="12292" max="12292" width="10.625" style="48" customWidth="1"/>
    <col min="12293" max="12293" width="4.125" style="48" customWidth="1"/>
    <col min="12294" max="12294" width="3.625" style="48" customWidth="1"/>
    <col min="12295" max="12315" width="2.625" style="48" customWidth="1"/>
    <col min="12316" max="12330" width="0" style="48" hidden="1" customWidth="1"/>
    <col min="12331" max="12331" width="2.875" style="48" customWidth="1"/>
    <col min="12332" max="12332" width="3.625" style="48" customWidth="1"/>
    <col min="12333" max="12544" width="7.875" style="48"/>
    <col min="12545" max="12545" width="2.375" style="48" customWidth="1"/>
    <col min="12546" max="12546" width="12" style="48" customWidth="1"/>
    <col min="12547" max="12547" width="30.75" style="48" customWidth="1"/>
    <col min="12548" max="12548" width="10.625" style="48" customWidth="1"/>
    <col min="12549" max="12549" width="4.125" style="48" customWidth="1"/>
    <col min="12550" max="12550" width="3.625" style="48" customWidth="1"/>
    <col min="12551" max="12571" width="2.625" style="48" customWidth="1"/>
    <col min="12572" max="12586" width="0" style="48" hidden="1" customWidth="1"/>
    <col min="12587" max="12587" width="2.875" style="48" customWidth="1"/>
    <col min="12588" max="12588" width="3.625" style="48" customWidth="1"/>
    <col min="12589" max="12800" width="7.875" style="48"/>
    <col min="12801" max="12801" width="2.375" style="48" customWidth="1"/>
    <col min="12802" max="12802" width="12" style="48" customWidth="1"/>
    <col min="12803" max="12803" width="30.75" style="48" customWidth="1"/>
    <col min="12804" max="12804" width="10.625" style="48" customWidth="1"/>
    <col min="12805" max="12805" width="4.125" style="48" customWidth="1"/>
    <col min="12806" max="12806" width="3.625" style="48" customWidth="1"/>
    <col min="12807" max="12827" width="2.625" style="48" customWidth="1"/>
    <col min="12828" max="12842" width="0" style="48" hidden="1" customWidth="1"/>
    <col min="12843" max="12843" width="2.875" style="48" customWidth="1"/>
    <col min="12844" max="12844" width="3.625" style="48" customWidth="1"/>
    <col min="12845" max="13056" width="7.875" style="48"/>
    <col min="13057" max="13057" width="2.375" style="48" customWidth="1"/>
    <col min="13058" max="13058" width="12" style="48" customWidth="1"/>
    <col min="13059" max="13059" width="30.75" style="48" customWidth="1"/>
    <col min="13060" max="13060" width="10.625" style="48" customWidth="1"/>
    <col min="13061" max="13061" width="4.125" style="48" customWidth="1"/>
    <col min="13062" max="13062" width="3.625" style="48" customWidth="1"/>
    <col min="13063" max="13083" width="2.625" style="48" customWidth="1"/>
    <col min="13084" max="13098" width="0" style="48" hidden="1" customWidth="1"/>
    <col min="13099" max="13099" width="2.875" style="48" customWidth="1"/>
    <col min="13100" max="13100" width="3.625" style="48" customWidth="1"/>
    <col min="13101" max="13312" width="7.875" style="48"/>
    <col min="13313" max="13313" width="2.375" style="48" customWidth="1"/>
    <col min="13314" max="13314" width="12" style="48" customWidth="1"/>
    <col min="13315" max="13315" width="30.75" style="48" customWidth="1"/>
    <col min="13316" max="13316" width="10.625" style="48" customWidth="1"/>
    <col min="13317" max="13317" width="4.125" style="48" customWidth="1"/>
    <col min="13318" max="13318" width="3.625" style="48" customWidth="1"/>
    <col min="13319" max="13339" width="2.625" style="48" customWidth="1"/>
    <col min="13340" max="13354" width="0" style="48" hidden="1" customWidth="1"/>
    <col min="13355" max="13355" width="2.875" style="48" customWidth="1"/>
    <col min="13356" max="13356" width="3.625" style="48" customWidth="1"/>
    <col min="13357" max="13568" width="7.875" style="48"/>
    <col min="13569" max="13569" width="2.375" style="48" customWidth="1"/>
    <col min="13570" max="13570" width="12" style="48" customWidth="1"/>
    <col min="13571" max="13571" width="30.75" style="48" customWidth="1"/>
    <col min="13572" max="13572" width="10.625" style="48" customWidth="1"/>
    <col min="13573" max="13573" width="4.125" style="48" customWidth="1"/>
    <col min="13574" max="13574" width="3.625" style="48" customWidth="1"/>
    <col min="13575" max="13595" width="2.625" style="48" customWidth="1"/>
    <col min="13596" max="13610" width="0" style="48" hidden="1" customWidth="1"/>
    <col min="13611" max="13611" width="2.875" style="48" customWidth="1"/>
    <col min="13612" max="13612" width="3.625" style="48" customWidth="1"/>
    <col min="13613" max="13824" width="7.875" style="48"/>
    <col min="13825" max="13825" width="2.375" style="48" customWidth="1"/>
    <col min="13826" max="13826" width="12" style="48" customWidth="1"/>
    <col min="13827" max="13827" width="30.75" style="48" customWidth="1"/>
    <col min="13828" max="13828" width="10.625" style="48" customWidth="1"/>
    <col min="13829" max="13829" width="4.125" style="48" customWidth="1"/>
    <col min="13830" max="13830" width="3.625" style="48" customWidth="1"/>
    <col min="13831" max="13851" width="2.625" style="48" customWidth="1"/>
    <col min="13852" max="13866" width="0" style="48" hidden="1" customWidth="1"/>
    <col min="13867" max="13867" width="2.875" style="48" customWidth="1"/>
    <col min="13868" max="13868" width="3.625" style="48" customWidth="1"/>
    <col min="13869" max="14080" width="7.875" style="48"/>
    <col min="14081" max="14081" width="2.375" style="48" customWidth="1"/>
    <col min="14082" max="14082" width="12" style="48" customWidth="1"/>
    <col min="14083" max="14083" width="30.75" style="48" customWidth="1"/>
    <col min="14084" max="14084" width="10.625" style="48" customWidth="1"/>
    <col min="14085" max="14085" width="4.125" style="48" customWidth="1"/>
    <col min="14086" max="14086" width="3.625" style="48" customWidth="1"/>
    <col min="14087" max="14107" width="2.625" style="48" customWidth="1"/>
    <col min="14108" max="14122" width="0" style="48" hidden="1" customWidth="1"/>
    <col min="14123" max="14123" width="2.875" style="48" customWidth="1"/>
    <col min="14124" max="14124" width="3.625" style="48" customWidth="1"/>
    <col min="14125" max="14336" width="7.875" style="48"/>
    <col min="14337" max="14337" width="2.375" style="48" customWidth="1"/>
    <col min="14338" max="14338" width="12" style="48" customWidth="1"/>
    <col min="14339" max="14339" width="30.75" style="48" customWidth="1"/>
    <col min="14340" max="14340" width="10.625" style="48" customWidth="1"/>
    <col min="14341" max="14341" width="4.125" style="48" customWidth="1"/>
    <col min="14342" max="14342" width="3.625" style="48" customWidth="1"/>
    <col min="14343" max="14363" width="2.625" style="48" customWidth="1"/>
    <col min="14364" max="14378" width="0" style="48" hidden="1" customWidth="1"/>
    <col min="14379" max="14379" width="2.875" style="48" customWidth="1"/>
    <col min="14380" max="14380" width="3.625" style="48" customWidth="1"/>
    <col min="14381" max="14592" width="7.875" style="48"/>
    <col min="14593" max="14593" width="2.375" style="48" customWidth="1"/>
    <col min="14594" max="14594" width="12" style="48" customWidth="1"/>
    <col min="14595" max="14595" width="30.75" style="48" customWidth="1"/>
    <col min="14596" max="14596" width="10.625" style="48" customWidth="1"/>
    <col min="14597" max="14597" width="4.125" style="48" customWidth="1"/>
    <col min="14598" max="14598" width="3.625" style="48" customWidth="1"/>
    <col min="14599" max="14619" width="2.625" style="48" customWidth="1"/>
    <col min="14620" max="14634" width="0" style="48" hidden="1" customWidth="1"/>
    <col min="14635" max="14635" width="2.875" style="48" customWidth="1"/>
    <col min="14636" max="14636" width="3.625" style="48" customWidth="1"/>
    <col min="14637" max="14848" width="7.875" style="48"/>
    <col min="14849" max="14849" width="2.375" style="48" customWidth="1"/>
    <col min="14850" max="14850" width="12" style="48" customWidth="1"/>
    <col min="14851" max="14851" width="30.75" style="48" customWidth="1"/>
    <col min="14852" max="14852" width="10.625" style="48" customWidth="1"/>
    <col min="14853" max="14853" width="4.125" style="48" customWidth="1"/>
    <col min="14854" max="14854" width="3.625" style="48" customWidth="1"/>
    <col min="14855" max="14875" width="2.625" style="48" customWidth="1"/>
    <col min="14876" max="14890" width="0" style="48" hidden="1" customWidth="1"/>
    <col min="14891" max="14891" width="2.875" style="48" customWidth="1"/>
    <col min="14892" max="14892" width="3.625" style="48" customWidth="1"/>
    <col min="14893" max="15104" width="7.875" style="48"/>
    <col min="15105" max="15105" width="2.375" style="48" customWidth="1"/>
    <col min="15106" max="15106" width="12" style="48" customWidth="1"/>
    <col min="15107" max="15107" width="30.75" style="48" customWidth="1"/>
    <col min="15108" max="15108" width="10.625" style="48" customWidth="1"/>
    <col min="15109" max="15109" width="4.125" style="48" customWidth="1"/>
    <col min="15110" max="15110" width="3.625" style="48" customWidth="1"/>
    <col min="15111" max="15131" width="2.625" style="48" customWidth="1"/>
    <col min="15132" max="15146" width="0" style="48" hidden="1" customWidth="1"/>
    <col min="15147" max="15147" width="2.875" style="48" customWidth="1"/>
    <col min="15148" max="15148" width="3.625" style="48" customWidth="1"/>
    <col min="15149" max="15360" width="7.875" style="48"/>
    <col min="15361" max="15361" width="2.375" style="48" customWidth="1"/>
    <col min="15362" max="15362" width="12" style="48" customWidth="1"/>
    <col min="15363" max="15363" width="30.75" style="48" customWidth="1"/>
    <col min="15364" max="15364" width="10.625" style="48" customWidth="1"/>
    <col min="15365" max="15365" width="4.125" style="48" customWidth="1"/>
    <col min="15366" max="15366" width="3.625" style="48" customWidth="1"/>
    <col min="15367" max="15387" width="2.625" style="48" customWidth="1"/>
    <col min="15388" max="15402" width="0" style="48" hidden="1" customWidth="1"/>
    <col min="15403" max="15403" width="2.875" style="48" customWidth="1"/>
    <col min="15404" max="15404" width="3.625" style="48" customWidth="1"/>
    <col min="15405" max="15616" width="7.875" style="48"/>
    <col min="15617" max="15617" width="2.375" style="48" customWidth="1"/>
    <col min="15618" max="15618" width="12" style="48" customWidth="1"/>
    <col min="15619" max="15619" width="30.75" style="48" customWidth="1"/>
    <col min="15620" max="15620" width="10.625" style="48" customWidth="1"/>
    <col min="15621" max="15621" width="4.125" style="48" customWidth="1"/>
    <col min="15622" max="15622" width="3.625" style="48" customWidth="1"/>
    <col min="15623" max="15643" width="2.625" style="48" customWidth="1"/>
    <col min="15644" max="15658" width="0" style="48" hidden="1" customWidth="1"/>
    <col min="15659" max="15659" width="2.875" style="48" customWidth="1"/>
    <col min="15660" max="15660" width="3.625" style="48" customWidth="1"/>
    <col min="15661" max="15872" width="7.875" style="48"/>
    <col min="15873" max="15873" width="2.375" style="48" customWidth="1"/>
    <col min="15874" max="15874" width="12" style="48" customWidth="1"/>
    <col min="15875" max="15875" width="30.75" style="48" customWidth="1"/>
    <col min="15876" max="15876" width="10.625" style="48" customWidth="1"/>
    <col min="15877" max="15877" width="4.125" style="48" customWidth="1"/>
    <col min="15878" max="15878" width="3.625" style="48" customWidth="1"/>
    <col min="15879" max="15899" width="2.625" style="48" customWidth="1"/>
    <col min="15900" max="15914" width="0" style="48" hidden="1" customWidth="1"/>
    <col min="15915" max="15915" width="2.875" style="48" customWidth="1"/>
    <col min="15916" max="15916" width="3.625" style="48" customWidth="1"/>
    <col min="15917" max="16128" width="7.875" style="48"/>
    <col min="16129" max="16129" width="2.375" style="48" customWidth="1"/>
    <col min="16130" max="16130" width="12" style="48" customWidth="1"/>
    <col min="16131" max="16131" width="30.75" style="48" customWidth="1"/>
    <col min="16132" max="16132" width="10.625" style="48" customWidth="1"/>
    <col min="16133" max="16133" width="4.125" style="48" customWidth="1"/>
    <col min="16134" max="16134" width="3.625" style="48" customWidth="1"/>
    <col min="16135" max="16155" width="2.625" style="48" customWidth="1"/>
    <col min="16156" max="16170" width="0" style="48" hidden="1" customWidth="1"/>
    <col min="16171" max="16171" width="2.875" style="48" customWidth="1"/>
    <col min="16172" max="16172" width="3.625" style="48" customWidth="1"/>
    <col min="16173" max="16384" width="7.875" style="48"/>
  </cols>
  <sheetData>
    <row r="1" spans="1:43" s="10" customFormat="1" ht="20.25" customHeight="1" x14ac:dyDescent="0.3">
      <c r="A1" s="468" t="s">
        <v>0</v>
      </c>
      <c r="B1" s="468"/>
      <c r="C1" s="468"/>
      <c r="D1" s="468"/>
      <c r="E1" s="469" t="s">
        <v>1</v>
      </c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1"/>
      <c r="AC1" s="2"/>
      <c r="AD1" s="3"/>
      <c r="AE1" s="4"/>
      <c r="AF1" s="4"/>
      <c r="AG1" s="5"/>
      <c r="AH1" s="6" t="s">
        <v>2</v>
      </c>
      <c r="AI1" s="7" t="s">
        <v>3</v>
      </c>
      <c r="AJ1" s="7" t="s">
        <v>4</v>
      </c>
      <c r="AK1" s="7" t="s">
        <v>5</v>
      </c>
      <c r="AL1" s="7" t="s">
        <v>6</v>
      </c>
      <c r="AM1" s="7" t="s">
        <v>7</v>
      </c>
      <c r="AN1" s="7" t="s">
        <v>8</v>
      </c>
      <c r="AO1" s="8" t="s">
        <v>9</v>
      </c>
      <c r="AP1" s="9" t="s">
        <v>10</v>
      </c>
    </row>
    <row r="2" spans="1:43" s="10" customFormat="1" ht="16.5" customHeight="1" x14ac:dyDescent="0.3">
      <c r="A2" s="470" t="s">
        <v>11</v>
      </c>
      <c r="B2" s="470"/>
      <c r="C2" s="470"/>
      <c r="D2" s="470"/>
      <c r="E2" s="469" t="s">
        <v>89</v>
      </c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1"/>
      <c r="AC2" s="2"/>
      <c r="AD2" s="3"/>
      <c r="AE2" s="4"/>
      <c r="AF2" s="4"/>
      <c r="AG2" s="3" t="s">
        <v>13</v>
      </c>
      <c r="AH2" s="3">
        <v>180</v>
      </c>
      <c r="AI2" s="3"/>
      <c r="AJ2" s="3"/>
      <c r="AK2" s="3"/>
      <c r="AL2" s="3">
        <v>120</v>
      </c>
      <c r="AM2" s="3"/>
      <c r="AN2" s="3">
        <v>37</v>
      </c>
      <c r="AO2" s="3"/>
      <c r="AP2" s="3">
        <f>SUM(AH2:AN2)</f>
        <v>337</v>
      </c>
    </row>
    <row r="3" spans="1:43" s="10" customFormat="1" ht="16.5" customHeight="1" thickBot="1" x14ac:dyDescent="0.25">
      <c r="A3" s="11"/>
      <c r="B3" s="115"/>
      <c r="C3" s="13"/>
      <c r="D3" s="14"/>
      <c r="E3" s="15"/>
      <c r="F3" s="15"/>
      <c r="G3" s="15"/>
      <c r="H3" s="15"/>
      <c r="I3" s="15"/>
      <c r="J3" s="15"/>
      <c r="K3" s="16"/>
      <c r="L3" s="16"/>
      <c r="M3" s="16"/>
      <c r="N3" s="16"/>
      <c r="O3" s="1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7"/>
      <c r="AC3" s="2"/>
      <c r="AD3" s="3"/>
      <c r="AE3" s="4"/>
      <c r="AF3" s="4"/>
      <c r="AG3" s="3" t="s">
        <v>14</v>
      </c>
      <c r="AH3" s="3">
        <v>60</v>
      </c>
      <c r="AI3" s="3">
        <v>210</v>
      </c>
      <c r="AJ3" s="3"/>
      <c r="AK3" s="3"/>
      <c r="AL3" s="3">
        <v>45</v>
      </c>
      <c r="AM3" s="3"/>
      <c r="AN3" s="3"/>
      <c r="AO3" s="3"/>
      <c r="AP3" s="3">
        <f>SUM(AH3:AN3)</f>
        <v>315</v>
      </c>
    </row>
    <row r="4" spans="1:43" s="18" customFormat="1" ht="15.75" customHeight="1" thickTop="1" x14ac:dyDescent="0.2">
      <c r="A4" s="434" t="s">
        <v>9</v>
      </c>
      <c r="B4" s="478" t="s">
        <v>15</v>
      </c>
      <c r="C4" s="473" t="s">
        <v>16</v>
      </c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3"/>
      <c r="AJ4" s="473"/>
      <c r="AK4" s="473"/>
      <c r="AL4" s="473"/>
      <c r="AM4" s="473"/>
      <c r="AN4" s="473"/>
      <c r="AO4" s="473"/>
      <c r="AP4" s="473"/>
      <c r="AQ4" s="474"/>
    </row>
    <row r="5" spans="1:43" s="5" customFormat="1" ht="25.5" customHeight="1" x14ac:dyDescent="0.2">
      <c r="A5" s="417"/>
      <c r="B5" s="479"/>
      <c r="C5" s="475" t="s">
        <v>17</v>
      </c>
      <c r="D5" s="475"/>
      <c r="E5" s="475"/>
      <c r="F5" s="467" t="s">
        <v>18</v>
      </c>
      <c r="G5" s="467"/>
      <c r="H5" s="467" t="s">
        <v>19</v>
      </c>
      <c r="I5" s="467"/>
      <c r="J5" s="467"/>
      <c r="K5" s="467"/>
      <c r="L5" s="467" t="s">
        <v>20</v>
      </c>
      <c r="M5" s="467"/>
      <c r="N5" s="467"/>
      <c r="O5" s="467"/>
      <c r="P5" s="467" t="s">
        <v>21</v>
      </c>
      <c r="Q5" s="467"/>
      <c r="R5" s="467"/>
      <c r="S5" s="467"/>
      <c r="T5" s="467"/>
      <c r="U5" s="467" t="s">
        <v>22</v>
      </c>
      <c r="V5" s="467"/>
      <c r="W5" s="467"/>
      <c r="X5" s="467"/>
      <c r="Y5" s="467" t="s">
        <v>90</v>
      </c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7"/>
      <c r="AN5" s="467"/>
      <c r="AO5" s="467"/>
      <c r="AP5" s="467"/>
      <c r="AQ5" s="476"/>
    </row>
    <row r="6" spans="1:43" s="27" customFormat="1" ht="12" x14ac:dyDescent="0.2">
      <c r="A6" s="417"/>
      <c r="B6" s="479"/>
      <c r="C6" s="475" t="s">
        <v>24</v>
      </c>
      <c r="D6" s="475"/>
      <c r="E6" s="475"/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20">
        <v>20</v>
      </c>
      <c r="Z6" s="20"/>
      <c r="AA6" s="21"/>
      <c r="AB6" s="20"/>
      <c r="AC6" s="22"/>
      <c r="AD6" s="23"/>
      <c r="AE6" s="23"/>
      <c r="AF6" s="23"/>
      <c r="AG6" s="23" t="s">
        <v>25</v>
      </c>
      <c r="AH6" s="24"/>
      <c r="AI6" s="24">
        <v>150</v>
      </c>
      <c r="AJ6" s="24">
        <v>120</v>
      </c>
      <c r="AK6" s="24"/>
      <c r="AL6" s="24"/>
      <c r="AM6" s="24">
        <v>60</v>
      </c>
      <c r="AN6" s="24"/>
      <c r="AO6" s="24"/>
      <c r="AP6" s="23">
        <f>SUM(AH6:AN6)</f>
        <v>330</v>
      </c>
      <c r="AQ6" s="26"/>
    </row>
    <row r="7" spans="1:43" s="27" customFormat="1" ht="26.25" customHeight="1" x14ac:dyDescent="0.2">
      <c r="A7" s="417"/>
      <c r="B7" s="479"/>
      <c r="C7" s="28" t="s">
        <v>26</v>
      </c>
      <c r="D7" s="28" t="s">
        <v>27</v>
      </c>
      <c r="E7" s="30" t="s">
        <v>28</v>
      </c>
      <c r="F7" s="116" t="s">
        <v>29</v>
      </c>
      <c r="G7" s="116" t="s">
        <v>30</v>
      </c>
      <c r="H7" s="116" t="s">
        <v>31</v>
      </c>
      <c r="I7" s="117" t="s">
        <v>32</v>
      </c>
      <c r="J7" s="117" t="s">
        <v>33</v>
      </c>
      <c r="K7" s="117" t="s">
        <v>34</v>
      </c>
      <c r="L7" s="118" t="s">
        <v>35</v>
      </c>
      <c r="M7" s="117" t="s">
        <v>36</v>
      </c>
      <c r="N7" s="117" t="s">
        <v>37</v>
      </c>
      <c r="O7" s="117" t="s">
        <v>38</v>
      </c>
      <c r="P7" s="117" t="s">
        <v>39</v>
      </c>
      <c r="Q7" s="117" t="s">
        <v>40</v>
      </c>
      <c r="R7" s="117" t="s">
        <v>41</v>
      </c>
      <c r="S7" s="117" t="s">
        <v>42</v>
      </c>
      <c r="T7" s="118" t="s">
        <v>43</v>
      </c>
      <c r="U7" s="117" t="s">
        <v>44</v>
      </c>
      <c r="V7" s="117" t="s">
        <v>45</v>
      </c>
      <c r="W7" s="117" t="s">
        <v>33</v>
      </c>
      <c r="X7" s="117" t="s">
        <v>34</v>
      </c>
      <c r="Y7" s="119" t="s">
        <v>91</v>
      </c>
      <c r="Z7" s="119" t="s">
        <v>92</v>
      </c>
      <c r="AA7" s="120" t="s">
        <v>93</v>
      </c>
      <c r="AB7" s="120" t="s">
        <v>94</v>
      </c>
      <c r="AC7" s="120" t="s">
        <v>95</v>
      </c>
      <c r="AD7" s="120" t="s">
        <v>96</v>
      </c>
      <c r="AE7" s="120" t="s">
        <v>97</v>
      </c>
      <c r="AF7" s="120" t="s">
        <v>98</v>
      </c>
      <c r="AG7" s="120" t="s">
        <v>99</v>
      </c>
      <c r="AH7" s="120" t="s">
        <v>100</v>
      </c>
      <c r="AI7" s="120" t="s">
        <v>101</v>
      </c>
      <c r="AJ7" s="120" t="s">
        <v>102</v>
      </c>
      <c r="AK7" s="120" t="s">
        <v>103</v>
      </c>
      <c r="AL7" s="120" t="s">
        <v>104</v>
      </c>
      <c r="AM7" s="120" t="s">
        <v>105</v>
      </c>
      <c r="AN7" s="120" t="s">
        <v>106</v>
      </c>
      <c r="AO7" s="120" t="s">
        <v>107</v>
      </c>
      <c r="AP7" s="120" t="s">
        <v>108</v>
      </c>
      <c r="AQ7" s="121" t="s">
        <v>109</v>
      </c>
    </row>
    <row r="8" spans="1:43" ht="12.75" customHeight="1" x14ac:dyDescent="0.25">
      <c r="A8" s="35">
        <v>1</v>
      </c>
      <c r="B8" s="122" t="s">
        <v>56</v>
      </c>
      <c r="C8" s="70" t="s">
        <v>110</v>
      </c>
      <c r="D8" s="38" t="s">
        <v>51</v>
      </c>
      <c r="E8" s="30">
        <f>VLOOKUP(D8,'[1]DANH SACH H'!$A$2:$K$27,7,0)</f>
        <v>19</v>
      </c>
      <c r="F8" s="39">
        <v>4</v>
      </c>
      <c r="G8" s="40">
        <v>4</v>
      </c>
      <c r="H8" s="40">
        <v>4</v>
      </c>
      <c r="I8" s="40"/>
      <c r="J8" s="40"/>
      <c r="K8" s="40"/>
      <c r="L8" s="40"/>
      <c r="M8" s="40"/>
      <c r="N8" s="40"/>
      <c r="O8" s="40"/>
      <c r="P8" s="40"/>
      <c r="Q8" s="40"/>
      <c r="R8" s="41"/>
      <c r="S8" s="40">
        <v>8</v>
      </c>
      <c r="T8" s="40">
        <v>8</v>
      </c>
      <c r="U8" s="40">
        <v>8</v>
      </c>
      <c r="V8" s="40">
        <v>8</v>
      </c>
      <c r="W8" s="40">
        <v>8</v>
      </c>
      <c r="X8" s="40">
        <v>8</v>
      </c>
      <c r="Y8" s="40"/>
      <c r="Z8" s="40"/>
      <c r="AA8" s="40"/>
      <c r="AB8" s="42"/>
      <c r="AC8" s="43">
        <f t="shared" ref="AC8:AC35" si="0">SUM(F8:AA8)</f>
        <v>60</v>
      </c>
      <c r="AD8" s="44">
        <f t="shared" ref="AD8:AD61" si="1">AE8+AF8</f>
        <v>60</v>
      </c>
      <c r="AE8" s="45">
        <v>15</v>
      </c>
      <c r="AF8" s="45">
        <v>45</v>
      </c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7"/>
    </row>
    <row r="9" spans="1:43" ht="12.75" customHeight="1" x14ac:dyDescent="0.25">
      <c r="A9" s="35">
        <v>2</v>
      </c>
      <c r="B9" s="122" t="s">
        <v>54</v>
      </c>
      <c r="C9" s="68" t="s">
        <v>60</v>
      </c>
      <c r="D9" s="38" t="s">
        <v>51</v>
      </c>
      <c r="E9" s="30">
        <f>VLOOKUP(D9,'[1]DANH SACH H'!$A$2:$K$27,7,0)</f>
        <v>19</v>
      </c>
      <c r="F9" s="39">
        <v>4</v>
      </c>
      <c r="G9" s="40">
        <v>4</v>
      </c>
      <c r="H9" s="40">
        <v>4</v>
      </c>
      <c r="I9" s="40">
        <v>8</v>
      </c>
      <c r="J9" s="40">
        <v>8</v>
      </c>
      <c r="K9" s="40">
        <v>8</v>
      </c>
      <c r="L9" s="40">
        <v>8</v>
      </c>
      <c r="M9" s="40">
        <v>8</v>
      </c>
      <c r="N9" s="40">
        <v>8</v>
      </c>
      <c r="O9" s="40">
        <v>8</v>
      </c>
      <c r="P9" s="40">
        <v>8</v>
      </c>
      <c r="Q9" s="40">
        <v>8</v>
      </c>
      <c r="R9" s="40">
        <v>6</v>
      </c>
      <c r="S9" s="40"/>
      <c r="T9" s="40"/>
      <c r="U9" s="40"/>
      <c r="V9" s="40"/>
      <c r="W9" s="40"/>
      <c r="X9" s="40"/>
      <c r="Y9" s="40"/>
      <c r="Z9" s="40"/>
      <c r="AA9" s="40"/>
      <c r="AB9" s="42"/>
      <c r="AC9" s="43">
        <f t="shared" si="0"/>
        <v>90</v>
      </c>
      <c r="AD9" s="44">
        <f t="shared" si="1"/>
        <v>90</v>
      </c>
      <c r="AE9" s="45">
        <v>15</v>
      </c>
      <c r="AF9" s="45">
        <v>75</v>
      </c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7"/>
    </row>
    <row r="10" spans="1:43" ht="12.75" customHeight="1" x14ac:dyDescent="0.25">
      <c r="A10" s="35">
        <v>3</v>
      </c>
      <c r="B10" s="123" t="s">
        <v>111</v>
      </c>
      <c r="C10" s="70" t="s">
        <v>112</v>
      </c>
      <c r="D10" s="38" t="s">
        <v>51</v>
      </c>
      <c r="E10" s="30">
        <f>VLOOKUP(D10,'[1]DANH SACH H'!$A$2:$K$27,7,0)</f>
        <v>19</v>
      </c>
      <c r="F10" s="39"/>
      <c r="G10" s="51"/>
      <c r="H10" s="51"/>
      <c r="I10" s="51">
        <v>8</v>
      </c>
      <c r="J10" s="51">
        <v>8</v>
      </c>
      <c r="K10" s="51">
        <v>8</v>
      </c>
      <c r="L10" s="51">
        <v>8</v>
      </c>
      <c r="M10" s="51">
        <v>8</v>
      </c>
      <c r="N10" s="51">
        <v>8</v>
      </c>
      <c r="O10" s="51">
        <v>8</v>
      </c>
      <c r="P10" s="51">
        <v>8</v>
      </c>
      <c r="Q10" s="51">
        <v>8</v>
      </c>
      <c r="R10" s="51">
        <v>8</v>
      </c>
      <c r="S10" s="51">
        <v>8</v>
      </c>
      <c r="T10" s="51">
        <v>2</v>
      </c>
      <c r="U10" s="51"/>
      <c r="V10" s="51"/>
      <c r="W10" s="51"/>
      <c r="X10" s="51"/>
      <c r="Y10" s="51"/>
      <c r="Z10" s="51"/>
      <c r="AA10" s="40"/>
      <c r="AB10" s="42"/>
      <c r="AC10" s="43">
        <f t="shared" si="0"/>
        <v>90</v>
      </c>
      <c r="AD10" s="44">
        <f t="shared" si="1"/>
        <v>90</v>
      </c>
      <c r="AE10" s="45">
        <v>30</v>
      </c>
      <c r="AF10" s="45">
        <v>60</v>
      </c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7"/>
    </row>
    <row r="11" spans="1:43" ht="12.75" customHeight="1" x14ac:dyDescent="0.25">
      <c r="A11" s="35">
        <v>4</v>
      </c>
      <c r="B11" s="122" t="s">
        <v>62</v>
      </c>
      <c r="C11" s="68" t="s">
        <v>61</v>
      </c>
      <c r="D11" s="38" t="s">
        <v>51</v>
      </c>
      <c r="E11" s="30">
        <f>VLOOKUP(D11,'[1]DANH SACH H'!$A$2:$K$27,7,0)</f>
        <v>19</v>
      </c>
      <c r="F11" s="39"/>
      <c r="G11" s="39"/>
      <c r="H11" s="39"/>
      <c r="I11" s="39"/>
      <c r="J11" s="39"/>
      <c r="K11" s="39"/>
      <c r="L11" s="39"/>
      <c r="M11" s="39"/>
      <c r="N11" s="39"/>
      <c r="O11" s="39">
        <v>8</v>
      </c>
      <c r="P11" s="39">
        <v>8</v>
      </c>
      <c r="Q11" s="39">
        <v>8</v>
      </c>
      <c r="R11" s="39">
        <v>8</v>
      </c>
      <c r="S11" s="39">
        <v>8</v>
      </c>
      <c r="T11" s="39">
        <v>8</v>
      </c>
      <c r="U11" s="39">
        <v>8</v>
      </c>
      <c r="V11" s="51">
        <v>4</v>
      </c>
      <c r="W11" s="51"/>
      <c r="X11" s="51"/>
      <c r="Y11" s="51"/>
      <c r="Z11" s="51"/>
      <c r="AA11" s="40"/>
      <c r="AB11" s="42"/>
      <c r="AC11" s="43">
        <f t="shared" si="0"/>
        <v>60</v>
      </c>
      <c r="AD11" s="44">
        <f t="shared" si="1"/>
        <v>60</v>
      </c>
      <c r="AE11" s="45">
        <v>15</v>
      </c>
      <c r="AF11" s="45">
        <v>45</v>
      </c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7"/>
    </row>
    <row r="12" spans="1:43" x14ac:dyDescent="0.25">
      <c r="A12" s="35">
        <v>5</v>
      </c>
      <c r="B12" s="76" t="s">
        <v>49</v>
      </c>
      <c r="C12" s="68" t="s">
        <v>113</v>
      </c>
      <c r="D12" s="38" t="s">
        <v>51</v>
      </c>
      <c r="E12" s="30">
        <f>VLOOKUP(D12,'[1]DANH SACH H'!$A$2:$K$27,7,0)</f>
        <v>19</v>
      </c>
      <c r="F12" s="39">
        <v>4</v>
      </c>
      <c r="G12" s="39">
        <v>4</v>
      </c>
      <c r="H12" s="39">
        <v>4</v>
      </c>
      <c r="I12" s="39">
        <v>8</v>
      </c>
      <c r="J12" s="39">
        <v>8</v>
      </c>
      <c r="K12" s="39">
        <v>8</v>
      </c>
      <c r="L12" s="39">
        <v>8</v>
      </c>
      <c r="M12" s="39">
        <v>8</v>
      </c>
      <c r="N12" s="39">
        <v>8</v>
      </c>
      <c r="O12" s="39"/>
      <c r="P12" s="39"/>
      <c r="Q12" s="39"/>
      <c r="R12" s="39"/>
      <c r="S12" s="39"/>
      <c r="T12" s="39"/>
      <c r="U12" s="39"/>
      <c r="V12" s="51"/>
      <c r="W12" s="51"/>
      <c r="X12" s="51"/>
      <c r="Y12" s="51"/>
      <c r="Z12" s="51"/>
      <c r="AA12" s="40"/>
      <c r="AB12" s="42"/>
      <c r="AC12" s="43">
        <f t="shared" si="0"/>
        <v>60</v>
      </c>
      <c r="AD12" s="44">
        <f t="shared" si="1"/>
        <v>60</v>
      </c>
      <c r="AE12" s="45">
        <v>15</v>
      </c>
      <c r="AF12" s="45">
        <v>45</v>
      </c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7"/>
    </row>
    <row r="13" spans="1:43" x14ac:dyDescent="0.25">
      <c r="A13" s="35">
        <v>6</v>
      </c>
      <c r="B13" s="76" t="s">
        <v>114</v>
      </c>
      <c r="C13" s="53" t="s">
        <v>70</v>
      </c>
      <c r="D13" s="38" t="s">
        <v>51</v>
      </c>
      <c r="E13" s="30">
        <f>VLOOKUP(D13,'[1]DANH SACH H'!$A$2:$K$27,7,0)</f>
        <v>19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>
        <v>8</v>
      </c>
      <c r="W13" s="39">
        <v>8</v>
      </c>
      <c r="X13" s="39">
        <v>8</v>
      </c>
      <c r="Y13" s="51">
        <v>6</v>
      </c>
      <c r="Z13" s="51"/>
      <c r="AA13" s="40"/>
      <c r="AB13" s="42"/>
      <c r="AC13" s="43">
        <f t="shared" si="0"/>
        <v>30</v>
      </c>
      <c r="AD13" s="44">
        <f t="shared" si="1"/>
        <v>30</v>
      </c>
      <c r="AE13" s="45">
        <v>15</v>
      </c>
      <c r="AF13" s="45">
        <v>15</v>
      </c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7"/>
    </row>
    <row r="14" spans="1:43" x14ac:dyDescent="0.25">
      <c r="A14" s="35"/>
      <c r="B14" s="124" t="s">
        <v>56</v>
      </c>
      <c r="C14" s="53" t="s">
        <v>57</v>
      </c>
      <c r="D14" s="38"/>
      <c r="E14" s="30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51"/>
      <c r="Z14" s="51"/>
      <c r="AA14" s="40"/>
      <c r="AB14" s="42"/>
      <c r="AC14" s="43"/>
      <c r="AD14" s="44"/>
      <c r="AE14" s="45"/>
      <c r="AF14" s="45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7"/>
    </row>
    <row r="15" spans="1:43" s="66" customFormat="1" ht="4.5" customHeight="1" x14ac:dyDescent="0.25">
      <c r="A15" s="54"/>
      <c r="B15" s="124"/>
      <c r="C15" s="55"/>
      <c r="D15" s="56"/>
      <c r="E15" s="57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60"/>
      <c r="AB15" s="61"/>
      <c r="AC15" s="43">
        <f t="shared" si="0"/>
        <v>0</v>
      </c>
      <c r="AD15" s="62">
        <f t="shared" si="1"/>
        <v>0</v>
      </c>
      <c r="AE15" s="63"/>
      <c r="AF15" s="63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5"/>
    </row>
    <row r="16" spans="1:43" ht="12.75" customHeight="1" x14ac:dyDescent="0.25">
      <c r="A16" s="35"/>
      <c r="B16" s="76" t="s">
        <v>115</v>
      </c>
      <c r="C16" s="70" t="s">
        <v>116</v>
      </c>
      <c r="D16" s="38" t="s">
        <v>59</v>
      </c>
      <c r="E16" s="30">
        <f>VLOOKUP(D16,'[1]DANH SACH H'!$A$2:$K$27,7,0)</f>
        <v>21</v>
      </c>
      <c r="F16" s="39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40"/>
      <c r="AB16" s="42"/>
      <c r="AC16" s="43">
        <f t="shared" si="0"/>
        <v>0</v>
      </c>
      <c r="AD16" s="62">
        <f t="shared" si="1"/>
        <v>30</v>
      </c>
      <c r="AE16" s="45">
        <v>15</v>
      </c>
      <c r="AF16" s="45">
        <v>15</v>
      </c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7"/>
    </row>
    <row r="17" spans="1:43" x14ac:dyDescent="0.25">
      <c r="A17" s="35"/>
      <c r="B17" s="76" t="s">
        <v>117</v>
      </c>
      <c r="C17" s="70" t="s">
        <v>118</v>
      </c>
      <c r="D17" s="38" t="s">
        <v>59</v>
      </c>
      <c r="E17" s="30">
        <f>VLOOKUP(D17,'[1]DANH SACH H'!$A$2:$K$27,7,0)</f>
        <v>21</v>
      </c>
      <c r="F17" s="39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40"/>
      <c r="AB17" s="42"/>
      <c r="AC17" s="43">
        <f t="shared" si="0"/>
        <v>0</v>
      </c>
      <c r="AD17" s="62">
        <f t="shared" si="1"/>
        <v>45</v>
      </c>
      <c r="AE17" s="45">
        <v>21</v>
      </c>
      <c r="AF17" s="45">
        <v>24</v>
      </c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7"/>
    </row>
    <row r="18" spans="1:43" ht="12.75" customHeight="1" x14ac:dyDescent="0.25">
      <c r="A18" s="35"/>
      <c r="B18" s="76" t="s">
        <v>117</v>
      </c>
      <c r="C18" s="70" t="s">
        <v>119</v>
      </c>
      <c r="D18" s="38" t="s">
        <v>59</v>
      </c>
      <c r="E18" s="30">
        <f>VLOOKUP(D18,'[1]DANH SACH H'!$A$2:$K$27,7,0)</f>
        <v>21</v>
      </c>
      <c r="F18" s="39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40"/>
      <c r="AB18" s="42"/>
      <c r="AC18" s="43"/>
      <c r="AD18" s="62">
        <f t="shared" si="1"/>
        <v>30</v>
      </c>
      <c r="AE18" s="45">
        <v>4</v>
      </c>
      <c r="AF18" s="45">
        <v>26</v>
      </c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7"/>
    </row>
    <row r="19" spans="1:43" ht="12.75" customHeight="1" x14ac:dyDescent="0.25">
      <c r="A19" s="35"/>
      <c r="B19" s="76" t="s">
        <v>120</v>
      </c>
      <c r="C19" s="70" t="s">
        <v>121</v>
      </c>
      <c r="D19" s="38" t="s">
        <v>59</v>
      </c>
      <c r="E19" s="30">
        <f>VLOOKUP(D19,'[1]DANH SACH H'!$A$2:$K$27,7,0)</f>
        <v>21</v>
      </c>
      <c r="F19" s="39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40"/>
      <c r="AB19" s="42"/>
      <c r="AC19" s="43">
        <f t="shared" si="0"/>
        <v>0</v>
      </c>
      <c r="AD19" s="62">
        <f t="shared" si="1"/>
        <v>90</v>
      </c>
      <c r="AE19" s="45">
        <v>30</v>
      </c>
      <c r="AF19" s="45">
        <v>60</v>
      </c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7"/>
    </row>
    <row r="20" spans="1:43" ht="12.75" customHeight="1" x14ac:dyDescent="0.25">
      <c r="A20" s="35"/>
      <c r="B20" s="76" t="s">
        <v>69</v>
      </c>
      <c r="C20" s="68" t="s">
        <v>70</v>
      </c>
      <c r="D20" s="38" t="s">
        <v>59</v>
      </c>
      <c r="E20" s="30">
        <f>VLOOKUP(D20,'[1]DANH SACH H'!$A$2:$K$27,7,0)</f>
        <v>21</v>
      </c>
      <c r="F20" s="39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>
        <v>12</v>
      </c>
      <c r="Y20" s="51">
        <v>12</v>
      </c>
      <c r="Z20" s="51">
        <v>6</v>
      </c>
      <c r="AA20" s="40"/>
      <c r="AB20" s="42"/>
      <c r="AC20" s="43">
        <f t="shared" si="0"/>
        <v>30</v>
      </c>
      <c r="AD20" s="62">
        <f t="shared" si="1"/>
        <v>30</v>
      </c>
      <c r="AE20" s="45">
        <v>15</v>
      </c>
      <c r="AF20" s="45">
        <v>15</v>
      </c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7"/>
    </row>
    <row r="21" spans="1:43" ht="12.75" customHeight="1" x14ac:dyDescent="0.25">
      <c r="A21" s="35"/>
      <c r="B21" s="76" t="s">
        <v>49</v>
      </c>
      <c r="C21" s="68" t="s">
        <v>113</v>
      </c>
      <c r="D21" s="38" t="s">
        <v>59</v>
      </c>
      <c r="E21" s="30">
        <f>VLOOKUP(D21,'[1]DANH SACH H'!$A$2:$K$27,7,0)</f>
        <v>21</v>
      </c>
      <c r="F21" s="39"/>
      <c r="G21" s="51"/>
      <c r="H21" s="51"/>
      <c r="I21" s="51">
        <v>4</v>
      </c>
      <c r="J21" s="51">
        <v>4</v>
      </c>
      <c r="K21" s="51">
        <v>4</v>
      </c>
      <c r="L21" s="51">
        <v>4</v>
      </c>
      <c r="M21" s="51">
        <v>4</v>
      </c>
      <c r="N21" s="51">
        <v>4</v>
      </c>
      <c r="O21" s="51">
        <v>4</v>
      </c>
      <c r="P21" s="51">
        <v>4</v>
      </c>
      <c r="Q21" s="51">
        <v>4</v>
      </c>
      <c r="R21" s="51">
        <v>4</v>
      </c>
      <c r="S21" s="51">
        <v>4</v>
      </c>
      <c r="T21" s="51">
        <v>4</v>
      </c>
      <c r="U21" s="51">
        <v>4</v>
      </c>
      <c r="V21" s="51">
        <v>4</v>
      </c>
      <c r="W21" s="51">
        <v>4</v>
      </c>
      <c r="X21" s="51"/>
      <c r="Y21" s="51"/>
      <c r="Z21" s="51"/>
      <c r="AA21" s="40"/>
      <c r="AB21" s="42"/>
      <c r="AC21" s="43">
        <f t="shared" si="0"/>
        <v>60</v>
      </c>
      <c r="AD21" s="62">
        <f t="shared" si="1"/>
        <v>60</v>
      </c>
      <c r="AE21" s="45">
        <v>15</v>
      </c>
      <c r="AF21" s="45">
        <v>45</v>
      </c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7"/>
    </row>
    <row r="22" spans="1:43" ht="12.75" customHeight="1" x14ac:dyDescent="0.25">
      <c r="A22" s="35"/>
      <c r="B22" s="76" t="s">
        <v>49</v>
      </c>
      <c r="C22" s="37" t="s">
        <v>50</v>
      </c>
      <c r="D22" s="38" t="s">
        <v>59</v>
      </c>
      <c r="E22" s="30">
        <f>VLOOKUP(D22,'[1]DANH SACH H'!$A$2:$K$27,7,0)</f>
        <v>21</v>
      </c>
      <c r="F22" s="39"/>
      <c r="G22" s="51"/>
      <c r="H22" s="51"/>
      <c r="I22" s="51">
        <v>8</v>
      </c>
      <c r="J22" s="51">
        <v>8</v>
      </c>
      <c r="K22" s="51">
        <v>8</v>
      </c>
      <c r="L22" s="51">
        <v>8</v>
      </c>
      <c r="M22" s="51">
        <v>8</v>
      </c>
      <c r="N22" s="51">
        <v>8</v>
      </c>
      <c r="O22" s="51">
        <v>8</v>
      </c>
      <c r="P22" s="51">
        <v>8</v>
      </c>
      <c r="Q22" s="51">
        <v>8</v>
      </c>
      <c r="R22" s="51">
        <v>8</v>
      </c>
      <c r="S22" s="51">
        <v>8</v>
      </c>
      <c r="T22" s="51">
        <v>8</v>
      </c>
      <c r="U22" s="51">
        <v>8</v>
      </c>
      <c r="V22" s="51">
        <v>8</v>
      </c>
      <c r="W22" s="51">
        <v>8</v>
      </c>
      <c r="X22" s="51"/>
      <c r="Y22" s="51"/>
      <c r="Z22" s="51"/>
      <c r="AA22" s="40"/>
      <c r="AB22" s="42"/>
      <c r="AC22" s="43">
        <f t="shared" si="0"/>
        <v>120</v>
      </c>
      <c r="AD22" s="62">
        <f t="shared" si="1"/>
        <v>120</v>
      </c>
      <c r="AE22" s="45">
        <v>30</v>
      </c>
      <c r="AF22" s="45">
        <v>90</v>
      </c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7"/>
    </row>
    <row r="23" spans="1:43" ht="12.75" customHeight="1" x14ac:dyDescent="0.25">
      <c r="A23" s="35"/>
      <c r="B23" s="76" t="s">
        <v>63</v>
      </c>
      <c r="C23" s="55" t="s">
        <v>64</v>
      </c>
      <c r="D23" s="38"/>
      <c r="E23" s="30"/>
      <c r="F23" s="39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40"/>
      <c r="AB23" s="42"/>
      <c r="AC23" s="43"/>
      <c r="AD23" s="44"/>
      <c r="AE23" s="45"/>
      <c r="AF23" s="45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7"/>
    </row>
    <row r="24" spans="1:43" s="66" customFormat="1" ht="6.75" customHeight="1" x14ac:dyDescent="0.25">
      <c r="A24" s="54"/>
      <c r="B24" s="124"/>
      <c r="C24" s="55"/>
      <c r="D24" s="56"/>
      <c r="E24" s="30"/>
      <c r="F24" s="5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60"/>
      <c r="AB24" s="61"/>
      <c r="AC24" s="43">
        <f t="shared" si="0"/>
        <v>0</v>
      </c>
      <c r="AD24" s="44">
        <f t="shared" si="1"/>
        <v>0</v>
      </c>
      <c r="AE24" s="63"/>
      <c r="AF24" s="63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5"/>
    </row>
    <row r="25" spans="1:43" ht="12.75" customHeight="1" x14ac:dyDescent="0.25">
      <c r="A25" s="35">
        <v>1</v>
      </c>
      <c r="B25" s="76" t="s">
        <v>62</v>
      </c>
      <c r="C25" s="68" t="s">
        <v>122</v>
      </c>
      <c r="D25" s="38" t="s">
        <v>123</v>
      </c>
      <c r="E25" s="30">
        <f>VLOOKUP(D25,'[1]DANH SACH H'!$A$2:$K$27,7,0)</f>
        <v>2</v>
      </c>
      <c r="F25" s="39"/>
      <c r="G25" s="51"/>
      <c r="H25" s="51"/>
      <c r="I25" s="51">
        <v>6</v>
      </c>
      <c r="J25" s="51">
        <v>6</v>
      </c>
      <c r="K25" s="51">
        <v>6</v>
      </c>
      <c r="L25" s="51">
        <v>6</v>
      </c>
      <c r="M25" s="51">
        <v>6</v>
      </c>
      <c r="N25" s="51">
        <v>6</v>
      </c>
      <c r="O25" s="51">
        <v>6</v>
      </c>
      <c r="P25" s="51">
        <v>6</v>
      </c>
      <c r="Q25" s="51">
        <v>6</v>
      </c>
      <c r="R25" s="51">
        <v>6</v>
      </c>
      <c r="S25" s="51">
        <v>6</v>
      </c>
      <c r="T25" s="51">
        <v>6</v>
      </c>
      <c r="U25" s="51">
        <v>6</v>
      </c>
      <c r="V25" s="51">
        <v>6</v>
      </c>
      <c r="W25" s="51">
        <v>6</v>
      </c>
      <c r="X25" s="51"/>
      <c r="Y25" s="51"/>
      <c r="Z25" s="51"/>
      <c r="AA25" s="40"/>
      <c r="AB25" s="42"/>
      <c r="AC25" s="43">
        <f t="shared" si="0"/>
        <v>90</v>
      </c>
      <c r="AD25" s="44">
        <f t="shared" si="1"/>
        <v>90</v>
      </c>
      <c r="AE25" s="45">
        <v>30</v>
      </c>
      <c r="AF25" s="45">
        <v>60</v>
      </c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7"/>
    </row>
    <row r="26" spans="1:43" ht="12.75" customHeight="1" x14ac:dyDescent="0.25">
      <c r="A26" s="35">
        <v>2</v>
      </c>
      <c r="B26" s="76" t="s">
        <v>56</v>
      </c>
      <c r="C26" s="68" t="s">
        <v>124</v>
      </c>
      <c r="D26" s="38" t="s">
        <v>123</v>
      </c>
      <c r="E26" s="30">
        <f>VLOOKUP(D26,'[1]DANH SACH H'!$A$2:$K$27,7,0)</f>
        <v>2</v>
      </c>
      <c r="F26" s="39"/>
      <c r="G26" s="51"/>
      <c r="H26" s="51"/>
      <c r="I26" s="51">
        <v>6</v>
      </c>
      <c r="J26" s="51">
        <v>6</v>
      </c>
      <c r="K26" s="51">
        <v>6</v>
      </c>
      <c r="L26" s="51">
        <v>6</v>
      </c>
      <c r="M26" s="51">
        <v>6</v>
      </c>
      <c r="N26" s="51">
        <v>6</v>
      </c>
      <c r="O26" s="51">
        <v>6</v>
      </c>
      <c r="P26" s="51">
        <v>6</v>
      </c>
      <c r="Q26" s="51">
        <v>6</v>
      </c>
      <c r="R26" s="51">
        <v>6</v>
      </c>
      <c r="S26" s="51">
        <v>6</v>
      </c>
      <c r="T26" s="51">
        <v>6</v>
      </c>
      <c r="U26" s="51">
        <v>6</v>
      </c>
      <c r="V26" s="51">
        <v>6</v>
      </c>
      <c r="W26" s="51">
        <v>6</v>
      </c>
      <c r="X26" s="51"/>
      <c r="Y26" s="51"/>
      <c r="Z26" s="51"/>
      <c r="AA26" s="40"/>
      <c r="AB26" s="42"/>
      <c r="AC26" s="43">
        <f t="shared" si="0"/>
        <v>90</v>
      </c>
      <c r="AD26" s="44">
        <f t="shared" si="1"/>
        <v>90</v>
      </c>
      <c r="AE26" s="45">
        <v>20</v>
      </c>
      <c r="AF26" s="45">
        <v>70</v>
      </c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7"/>
    </row>
    <row r="27" spans="1:43" ht="12.75" customHeight="1" x14ac:dyDescent="0.25">
      <c r="A27" s="35">
        <v>3</v>
      </c>
      <c r="B27" s="76" t="s">
        <v>56</v>
      </c>
      <c r="C27" s="68" t="s">
        <v>125</v>
      </c>
      <c r="D27" s="38" t="s">
        <v>123</v>
      </c>
      <c r="E27" s="30">
        <f>VLOOKUP(D27,'[1]DANH SACH H'!$A$2:$K$27,7,0)</f>
        <v>2</v>
      </c>
      <c r="F27" s="39"/>
      <c r="G27" s="51"/>
      <c r="H27" s="51"/>
      <c r="I27" s="51">
        <v>8</v>
      </c>
      <c r="J27" s="51">
        <v>8</v>
      </c>
      <c r="K27" s="51">
        <v>8</v>
      </c>
      <c r="L27" s="51">
        <v>8</v>
      </c>
      <c r="M27" s="51">
        <v>8</v>
      </c>
      <c r="N27" s="51">
        <v>8</v>
      </c>
      <c r="O27" s="51">
        <v>8</v>
      </c>
      <c r="P27" s="51">
        <v>8</v>
      </c>
      <c r="Q27" s="51">
        <v>8</v>
      </c>
      <c r="R27" s="51">
        <v>8</v>
      </c>
      <c r="S27" s="51">
        <v>8</v>
      </c>
      <c r="T27" s="51">
        <v>8</v>
      </c>
      <c r="U27" s="51">
        <v>8</v>
      </c>
      <c r="V27" s="51">
        <v>8</v>
      </c>
      <c r="W27" s="51">
        <v>8</v>
      </c>
      <c r="X27" s="51"/>
      <c r="Y27" s="51"/>
      <c r="Z27" s="51"/>
      <c r="AA27" s="40"/>
      <c r="AB27" s="42"/>
      <c r="AC27" s="43">
        <f t="shared" si="0"/>
        <v>120</v>
      </c>
      <c r="AD27" s="44">
        <f t="shared" si="1"/>
        <v>120</v>
      </c>
      <c r="AE27" s="45">
        <v>60</v>
      </c>
      <c r="AF27" s="45">
        <v>60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7"/>
    </row>
    <row r="28" spans="1:43" ht="12.75" customHeight="1" x14ac:dyDescent="0.25">
      <c r="A28" s="35">
        <v>4</v>
      </c>
      <c r="B28" s="76" t="s">
        <v>52</v>
      </c>
      <c r="C28" s="68" t="s">
        <v>126</v>
      </c>
      <c r="D28" s="38" t="s">
        <v>123</v>
      </c>
      <c r="E28" s="30">
        <f>VLOOKUP(D28,'[1]DANH SACH H'!$A$2:$K$27,7,0)</f>
        <v>2</v>
      </c>
      <c r="F28" s="39"/>
      <c r="G28" s="51"/>
      <c r="H28" s="51"/>
      <c r="I28" s="51">
        <v>4</v>
      </c>
      <c r="J28" s="51">
        <v>4</v>
      </c>
      <c r="K28" s="51">
        <v>4</v>
      </c>
      <c r="L28" s="51">
        <v>4</v>
      </c>
      <c r="M28" s="51">
        <v>4</v>
      </c>
      <c r="N28" s="51">
        <v>4</v>
      </c>
      <c r="O28" s="51">
        <v>4</v>
      </c>
      <c r="P28" s="51">
        <v>4</v>
      </c>
      <c r="Q28" s="51">
        <v>4</v>
      </c>
      <c r="R28" s="51">
        <v>4</v>
      </c>
      <c r="S28" s="51">
        <v>4</v>
      </c>
      <c r="T28" s="51">
        <v>4</v>
      </c>
      <c r="U28" s="51">
        <v>4</v>
      </c>
      <c r="V28" s="51">
        <v>4</v>
      </c>
      <c r="W28" s="51">
        <v>4</v>
      </c>
      <c r="X28" s="51"/>
      <c r="Y28" s="51"/>
      <c r="Z28" s="51"/>
      <c r="AA28" s="40"/>
      <c r="AB28" s="42"/>
      <c r="AC28" s="43">
        <f t="shared" si="0"/>
        <v>60</v>
      </c>
      <c r="AD28" s="44">
        <f t="shared" si="1"/>
        <v>60</v>
      </c>
      <c r="AE28" s="45">
        <v>30</v>
      </c>
      <c r="AF28" s="45">
        <v>30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7"/>
    </row>
    <row r="29" spans="1:43" ht="12.75" customHeight="1" x14ac:dyDescent="0.25">
      <c r="A29" s="35">
        <v>5</v>
      </c>
      <c r="B29" s="125" t="s">
        <v>111</v>
      </c>
      <c r="C29" s="70" t="s">
        <v>127</v>
      </c>
      <c r="D29" s="38" t="s">
        <v>123</v>
      </c>
      <c r="E29" s="30">
        <f>VLOOKUP(D29,'[1]DANH SACH H'!$A$2:$K$27,7,0)</f>
        <v>2</v>
      </c>
      <c r="F29" s="39"/>
      <c r="G29" s="51"/>
      <c r="H29" s="51"/>
      <c r="I29" s="51">
        <v>4</v>
      </c>
      <c r="J29" s="51">
        <v>4</v>
      </c>
      <c r="K29" s="51">
        <v>4</v>
      </c>
      <c r="L29" s="51">
        <v>4</v>
      </c>
      <c r="M29" s="51">
        <v>4</v>
      </c>
      <c r="N29" s="51">
        <v>4</v>
      </c>
      <c r="O29" s="51">
        <v>4</v>
      </c>
      <c r="P29" s="51">
        <v>4</v>
      </c>
      <c r="Q29" s="51">
        <v>4</v>
      </c>
      <c r="R29" s="51">
        <v>4</v>
      </c>
      <c r="S29" s="51">
        <v>4</v>
      </c>
      <c r="T29" s="51">
        <v>1</v>
      </c>
      <c r="U29" s="51"/>
      <c r="V29" s="51"/>
      <c r="W29" s="51"/>
      <c r="X29" s="51"/>
      <c r="Y29" s="51"/>
      <c r="Z29" s="51"/>
      <c r="AA29" s="40"/>
      <c r="AB29" s="42"/>
      <c r="AC29" s="43">
        <f t="shared" si="0"/>
        <v>45</v>
      </c>
      <c r="AD29" s="44">
        <f t="shared" si="1"/>
        <v>45</v>
      </c>
      <c r="AE29" s="126">
        <v>45</v>
      </c>
      <c r="AF29" s="45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7"/>
    </row>
    <row r="30" spans="1:43" ht="12.75" customHeight="1" x14ac:dyDescent="0.25">
      <c r="A30" s="35">
        <v>6</v>
      </c>
      <c r="B30" s="125" t="s">
        <v>111</v>
      </c>
      <c r="C30" s="70" t="s">
        <v>128</v>
      </c>
      <c r="D30" s="38" t="s">
        <v>123</v>
      </c>
      <c r="E30" s="30">
        <f>VLOOKUP(D30,'[1]DANH SACH H'!$A$2:$K$27,7,0)</f>
        <v>2</v>
      </c>
      <c r="F30" s="39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>
        <v>4</v>
      </c>
      <c r="V30" s="51">
        <v>4</v>
      </c>
      <c r="W30" s="51">
        <v>4</v>
      </c>
      <c r="X30" s="51">
        <v>3</v>
      </c>
      <c r="Y30" s="51"/>
      <c r="Z30" s="51"/>
      <c r="AA30" s="40"/>
      <c r="AB30" s="42"/>
      <c r="AC30" s="43">
        <f t="shared" si="0"/>
        <v>15</v>
      </c>
      <c r="AD30" s="44">
        <f t="shared" si="1"/>
        <v>15</v>
      </c>
      <c r="AE30" s="126">
        <v>15</v>
      </c>
      <c r="AF30" s="45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7"/>
    </row>
    <row r="31" spans="1:43" ht="12.75" customHeight="1" x14ac:dyDescent="0.25">
      <c r="A31" s="35">
        <v>7</v>
      </c>
      <c r="B31" s="125" t="s">
        <v>111</v>
      </c>
      <c r="C31" s="70" t="s">
        <v>129</v>
      </c>
      <c r="D31" s="38" t="s">
        <v>123</v>
      </c>
      <c r="E31" s="30">
        <f>VLOOKUP(D31,'[1]DANH SACH H'!$A$2:$K$27,7,0)</f>
        <v>2</v>
      </c>
      <c r="F31" s="39"/>
      <c r="G31" s="51"/>
      <c r="H31" s="51"/>
      <c r="I31" s="51"/>
      <c r="J31" s="51"/>
      <c r="K31" s="51"/>
      <c r="L31" s="51"/>
      <c r="M31" s="51">
        <v>4</v>
      </c>
      <c r="N31" s="51">
        <v>4</v>
      </c>
      <c r="O31" s="51">
        <v>4</v>
      </c>
      <c r="P31" s="51">
        <v>4</v>
      </c>
      <c r="Q31" s="51">
        <v>4</v>
      </c>
      <c r="R31" s="51">
        <v>4</v>
      </c>
      <c r="S31" s="51">
        <v>4</v>
      </c>
      <c r="T31" s="51">
        <v>2</v>
      </c>
      <c r="U31" s="51"/>
      <c r="V31" s="51"/>
      <c r="W31" s="51"/>
      <c r="X31" s="51"/>
      <c r="Y31" s="51"/>
      <c r="Z31" s="51"/>
      <c r="AA31" s="40"/>
      <c r="AB31" s="42"/>
      <c r="AC31" s="43">
        <f t="shared" si="0"/>
        <v>30</v>
      </c>
      <c r="AD31" s="44">
        <f t="shared" si="1"/>
        <v>30</v>
      </c>
      <c r="AE31" s="126">
        <v>30</v>
      </c>
      <c r="AF31" s="45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7"/>
    </row>
    <row r="32" spans="1:43" ht="12.75" customHeight="1" x14ac:dyDescent="0.25">
      <c r="A32" s="35">
        <v>8</v>
      </c>
      <c r="B32" s="125" t="s">
        <v>111</v>
      </c>
      <c r="C32" s="70" t="s">
        <v>130</v>
      </c>
      <c r="D32" s="38" t="s">
        <v>123</v>
      </c>
      <c r="E32" s="30">
        <f>VLOOKUP(D32,'[1]DANH SACH H'!$A$2:$K$27,7,0)</f>
        <v>2</v>
      </c>
      <c r="F32" s="39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40"/>
      <c r="AB32" s="42"/>
      <c r="AC32" s="43">
        <f t="shared" si="0"/>
        <v>0</v>
      </c>
      <c r="AD32" s="44">
        <f t="shared" si="1"/>
        <v>30</v>
      </c>
      <c r="AE32" s="126">
        <v>30</v>
      </c>
      <c r="AF32" s="45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7"/>
    </row>
    <row r="33" spans="1:44" ht="12.75" customHeight="1" x14ac:dyDescent="0.25">
      <c r="A33" s="35">
        <v>9</v>
      </c>
      <c r="B33" s="127" t="s">
        <v>131</v>
      </c>
      <c r="C33" s="70" t="s">
        <v>132</v>
      </c>
      <c r="D33" s="38" t="s">
        <v>123</v>
      </c>
      <c r="E33" s="30">
        <f>VLOOKUP(D33,'[1]DANH SACH H'!$A$2:$K$27,7,0)</f>
        <v>2</v>
      </c>
      <c r="F33" s="39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40"/>
      <c r="AB33" s="42"/>
      <c r="AC33" s="43">
        <f t="shared" si="0"/>
        <v>0</v>
      </c>
      <c r="AD33" s="44">
        <f t="shared" si="1"/>
        <v>30</v>
      </c>
      <c r="AE33" s="126">
        <v>30</v>
      </c>
      <c r="AF33" s="45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7"/>
    </row>
    <row r="34" spans="1:44" ht="12.75" customHeight="1" x14ac:dyDescent="0.25">
      <c r="A34" s="35">
        <v>10</v>
      </c>
      <c r="B34" s="125" t="s">
        <v>111</v>
      </c>
      <c r="C34" s="70" t="s">
        <v>133</v>
      </c>
      <c r="D34" s="38" t="s">
        <v>123</v>
      </c>
      <c r="E34" s="30">
        <f>VLOOKUP(D34,'[1]DANH SACH H'!$A$2:$K$27,7,0)</f>
        <v>2</v>
      </c>
      <c r="F34" s="39"/>
      <c r="G34" s="51"/>
      <c r="H34" s="51"/>
      <c r="I34" s="51"/>
      <c r="J34" s="51"/>
      <c r="K34" s="51"/>
      <c r="L34" s="51"/>
      <c r="M34" s="51">
        <v>4</v>
      </c>
      <c r="N34" s="51">
        <v>4</v>
      </c>
      <c r="O34" s="51">
        <v>4</v>
      </c>
      <c r="P34" s="51">
        <v>4</v>
      </c>
      <c r="Q34" s="51">
        <v>4</v>
      </c>
      <c r="R34" s="51">
        <v>4</v>
      </c>
      <c r="S34" s="51">
        <v>4</v>
      </c>
      <c r="T34" s="51">
        <v>2</v>
      </c>
      <c r="U34" s="51"/>
      <c r="V34" s="51"/>
      <c r="W34" s="51"/>
      <c r="X34" s="51"/>
      <c r="Y34" s="51"/>
      <c r="Z34" s="51"/>
      <c r="AA34" s="40"/>
      <c r="AB34" s="42"/>
      <c r="AC34" s="43">
        <f t="shared" si="0"/>
        <v>30</v>
      </c>
      <c r="AD34" s="44">
        <f t="shared" si="1"/>
        <v>30</v>
      </c>
      <c r="AE34" s="126">
        <v>30</v>
      </c>
      <c r="AF34" s="45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7"/>
    </row>
    <row r="35" spans="1:44" x14ac:dyDescent="0.25">
      <c r="A35" s="35">
        <v>11</v>
      </c>
      <c r="B35" s="76" t="s">
        <v>56</v>
      </c>
      <c r="C35" s="128" t="s">
        <v>64</v>
      </c>
      <c r="D35" s="38" t="s">
        <v>123</v>
      </c>
      <c r="E35" s="30">
        <f>VLOOKUP(D35,'[1]DANH SACH H'!$A$2:$K$27,7,0)</f>
        <v>2</v>
      </c>
      <c r="F35" s="39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39"/>
      <c r="R35" s="39"/>
      <c r="S35" s="39"/>
      <c r="T35" s="39"/>
      <c r="U35" s="39"/>
      <c r="V35" s="39"/>
      <c r="W35" s="39"/>
      <c r="X35" s="39"/>
      <c r="Y35" s="51"/>
      <c r="Z35" s="51"/>
      <c r="AA35" s="40"/>
      <c r="AB35" s="42"/>
      <c r="AC35" s="71">
        <f t="shared" si="0"/>
        <v>0</v>
      </c>
      <c r="AD35" s="44">
        <f t="shared" si="1"/>
        <v>30</v>
      </c>
      <c r="AE35" s="45">
        <v>30</v>
      </c>
      <c r="AF35" s="45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7"/>
    </row>
    <row r="36" spans="1:44" s="66" customFormat="1" ht="5.25" customHeight="1" x14ac:dyDescent="0.25">
      <c r="A36" s="54"/>
      <c r="B36" s="124"/>
      <c r="C36" s="73"/>
      <c r="D36" s="56"/>
      <c r="E36" s="57"/>
      <c r="F36" s="58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8"/>
      <c r="R36" s="58"/>
      <c r="S36" s="58"/>
      <c r="T36" s="58"/>
      <c r="U36" s="58"/>
      <c r="V36" s="58"/>
      <c r="W36" s="58"/>
      <c r="X36" s="58"/>
      <c r="Y36" s="59"/>
      <c r="Z36" s="59"/>
      <c r="AA36" s="60"/>
      <c r="AB36" s="61"/>
      <c r="AC36" s="43"/>
      <c r="AD36" s="62"/>
      <c r="AE36" s="63"/>
      <c r="AF36" s="63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5"/>
    </row>
    <row r="37" spans="1:44" x14ac:dyDescent="0.25">
      <c r="A37" s="35"/>
      <c r="B37" s="76" t="s">
        <v>134</v>
      </c>
      <c r="C37" s="53" t="s">
        <v>135</v>
      </c>
      <c r="D37" s="129" t="s">
        <v>67</v>
      </c>
      <c r="E37" s="30">
        <f>VLOOKUP(D37,'[1]DANH SACH H'!$A$2:$K$27,7,0)</f>
        <v>30</v>
      </c>
      <c r="F37" s="39"/>
      <c r="G37" s="51"/>
      <c r="H37" s="51"/>
      <c r="I37" s="51"/>
      <c r="J37" s="51"/>
      <c r="K37" s="51"/>
      <c r="L37" s="51"/>
      <c r="M37" s="51"/>
      <c r="N37" s="51"/>
      <c r="O37" s="51">
        <v>4</v>
      </c>
      <c r="P37" s="51">
        <v>4</v>
      </c>
      <c r="Q37" s="39">
        <v>4</v>
      </c>
      <c r="R37" s="39">
        <v>4</v>
      </c>
      <c r="S37" s="39">
        <v>4</v>
      </c>
      <c r="T37" s="39">
        <v>4</v>
      </c>
      <c r="U37" s="39">
        <v>4</v>
      </c>
      <c r="V37" s="39">
        <v>2</v>
      </c>
      <c r="W37" s="39"/>
      <c r="X37" s="39"/>
      <c r="Y37" s="51"/>
      <c r="Z37" s="51"/>
      <c r="AA37" s="40"/>
      <c r="AB37" s="42"/>
      <c r="AC37" s="71"/>
      <c r="AD37" s="44">
        <f t="shared" si="1"/>
        <v>30</v>
      </c>
      <c r="AE37" s="45">
        <v>15</v>
      </c>
      <c r="AF37" s="45">
        <v>15</v>
      </c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7"/>
      <c r="AR37" s="47">
        <v>30</v>
      </c>
    </row>
    <row r="38" spans="1:44" x14ac:dyDescent="0.25">
      <c r="A38" s="35"/>
      <c r="B38" s="76" t="s">
        <v>134</v>
      </c>
      <c r="C38" s="53" t="s">
        <v>136</v>
      </c>
      <c r="D38" s="38" t="s">
        <v>67</v>
      </c>
      <c r="E38" s="30">
        <f>VLOOKUP(D38,'[1]DANH SACH H'!$A$2:$K$27,7,0)</f>
        <v>30</v>
      </c>
      <c r="F38" s="39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39"/>
      <c r="R38" s="39"/>
      <c r="S38" s="39"/>
      <c r="T38" s="39"/>
      <c r="U38" s="39"/>
      <c r="V38" s="39">
        <v>2</v>
      </c>
      <c r="W38" s="39">
        <v>4</v>
      </c>
      <c r="X38" s="39">
        <v>4</v>
      </c>
      <c r="Y38" s="51">
        <v>4</v>
      </c>
      <c r="Z38" s="51">
        <v>1</v>
      </c>
      <c r="AA38" s="40"/>
      <c r="AB38" s="42"/>
      <c r="AC38" s="71"/>
      <c r="AD38" s="44">
        <f t="shared" si="1"/>
        <v>15</v>
      </c>
      <c r="AE38" s="45">
        <v>9</v>
      </c>
      <c r="AF38" s="45">
        <v>6</v>
      </c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7"/>
      <c r="AR38" s="47">
        <v>15</v>
      </c>
    </row>
    <row r="39" spans="1:44" x14ac:dyDescent="0.25">
      <c r="A39" s="35"/>
      <c r="B39" s="76" t="s">
        <v>137</v>
      </c>
      <c r="C39" s="70" t="s">
        <v>78</v>
      </c>
      <c r="D39" s="38" t="s">
        <v>67</v>
      </c>
      <c r="E39" s="30">
        <f>VLOOKUP(D39,'[1]DANH SACH H'!$A$2:$K$27,7,0)</f>
        <v>30</v>
      </c>
      <c r="F39" s="39"/>
      <c r="G39" s="51"/>
      <c r="H39" s="51"/>
      <c r="I39" s="51"/>
      <c r="J39" s="51"/>
      <c r="K39" s="51"/>
      <c r="L39" s="51">
        <v>4</v>
      </c>
      <c r="M39" s="51">
        <v>4</v>
      </c>
      <c r="N39" s="51">
        <v>4</v>
      </c>
      <c r="O39" s="51">
        <v>4</v>
      </c>
      <c r="P39" s="51">
        <v>4</v>
      </c>
      <c r="Q39" s="39">
        <v>4</v>
      </c>
      <c r="R39" s="39">
        <v>4</v>
      </c>
      <c r="S39" s="39">
        <v>4</v>
      </c>
      <c r="T39" s="39">
        <v>4</v>
      </c>
      <c r="U39" s="39">
        <v>4</v>
      </c>
      <c r="V39" s="39">
        <v>4</v>
      </c>
      <c r="W39" s="39">
        <v>1</v>
      </c>
      <c r="X39" s="39"/>
      <c r="Y39" s="51"/>
      <c r="Z39" s="51"/>
      <c r="AA39" s="40"/>
      <c r="AB39" s="42"/>
      <c r="AC39" s="71"/>
      <c r="AD39" s="44"/>
      <c r="AE39" s="45"/>
      <c r="AF39" s="45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7"/>
      <c r="AR39" s="47">
        <v>45</v>
      </c>
    </row>
    <row r="40" spans="1:44" x14ac:dyDescent="0.25">
      <c r="A40" s="35"/>
      <c r="B40" s="76" t="s">
        <v>138</v>
      </c>
      <c r="C40" s="53" t="s">
        <v>85</v>
      </c>
      <c r="D40" s="38" t="s">
        <v>67</v>
      </c>
      <c r="E40" s="30">
        <f>VLOOKUP(D40,'[1]DANH SACH H'!$A$2:$K$27,7,0)</f>
        <v>30</v>
      </c>
      <c r="F40" s="39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40"/>
      <c r="AB40" s="42"/>
      <c r="AC40" s="71"/>
      <c r="AD40" s="44">
        <f t="shared" si="1"/>
        <v>60</v>
      </c>
      <c r="AE40" s="45">
        <v>45</v>
      </c>
      <c r="AF40" s="45">
        <v>15</v>
      </c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7"/>
      <c r="AR40" s="47">
        <v>60</v>
      </c>
    </row>
    <row r="41" spans="1:44" x14ac:dyDescent="0.25">
      <c r="A41" s="35"/>
      <c r="B41" s="122" t="s">
        <v>52</v>
      </c>
      <c r="C41" s="53" t="s">
        <v>139</v>
      </c>
      <c r="D41" s="38" t="s">
        <v>67</v>
      </c>
      <c r="E41" s="30">
        <f>VLOOKUP(D41,'[1]DANH SACH H'!$A$2:$K$27,7,0)</f>
        <v>30</v>
      </c>
      <c r="F41" s="39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40"/>
      <c r="AB41" s="42"/>
      <c r="AC41" s="71"/>
      <c r="AD41" s="44">
        <f t="shared" si="1"/>
        <v>30</v>
      </c>
      <c r="AE41" s="45">
        <v>24</v>
      </c>
      <c r="AF41" s="45">
        <v>6</v>
      </c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7"/>
      <c r="AR41" s="47">
        <v>30</v>
      </c>
    </row>
    <row r="42" spans="1:44" x14ac:dyDescent="0.25">
      <c r="A42" s="35"/>
      <c r="B42" s="76" t="s">
        <v>54</v>
      </c>
      <c r="C42" s="53" t="s">
        <v>81</v>
      </c>
      <c r="D42" s="38" t="s">
        <v>67</v>
      </c>
      <c r="E42" s="30">
        <f>VLOOKUP(D42,'[1]DANH SACH H'!$A$2:$K$27,7,0)</f>
        <v>30</v>
      </c>
      <c r="F42" s="39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40"/>
      <c r="AB42" s="42"/>
      <c r="AC42" s="71"/>
      <c r="AD42" s="44">
        <f t="shared" si="1"/>
        <v>45</v>
      </c>
      <c r="AE42" s="45">
        <v>30</v>
      </c>
      <c r="AF42" s="45">
        <v>15</v>
      </c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7"/>
      <c r="AR42" s="47">
        <v>45</v>
      </c>
    </row>
    <row r="43" spans="1:44" x14ac:dyDescent="0.25">
      <c r="A43" s="35"/>
      <c r="B43" s="76" t="s">
        <v>54</v>
      </c>
      <c r="C43" s="72" t="s">
        <v>110</v>
      </c>
      <c r="D43" s="38" t="s">
        <v>67</v>
      </c>
      <c r="E43" s="30">
        <f>VLOOKUP(D37,'[1]DANH SACH H'!$A$2:$K$27,7,0)</f>
        <v>30</v>
      </c>
      <c r="F43" s="39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40"/>
      <c r="AB43" s="42"/>
      <c r="AC43" s="71"/>
      <c r="AD43" s="44">
        <f t="shared" si="1"/>
        <v>60</v>
      </c>
      <c r="AE43" s="45">
        <v>15</v>
      </c>
      <c r="AF43" s="45">
        <v>45</v>
      </c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7"/>
      <c r="AR43" s="47">
        <v>60</v>
      </c>
    </row>
    <row r="44" spans="1:44" x14ac:dyDescent="0.25">
      <c r="A44" s="35"/>
      <c r="B44" s="122" t="s">
        <v>52</v>
      </c>
      <c r="C44" s="53" t="s">
        <v>140</v>
      </c>
      <c r="D44" s="38" t="s">
        <v>67</v>
      </c>
      <c r="E44" s="30">
        <f>VLOOKUP(D44,'[1]DANH SACH H'!$A$2:$K$27,7,0)</f>
        <v>30</v>
      </c>
      <c r="F44" s="39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40"/>
      <c r="AB44" s="42"/>
      <c r="AC44" s="71"/>
      <c r="AD44" s="44">
        <f t="shared" si="1"/>
        <v>60</v>
      </c>
      <c r="AE44" s="45">
        <v>15</v>
      </c>
      <c r="AF44" s="45">
        <v>45</v>
      </c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7"/>
      <c r="AR44" s="47">
        <v>60</v>
      </c>
    </row>
    <row r="45" spans="1:44" s="66" customFormat="1" ht="12.75" customHeight="1" x14ac:dyDescent="0.25">
      <c r="A45" s="54"/>
      <c r="B45" s="130"/>
      <c r="C45" s="131"/>
      <c r="D45" s="56"/>
      <c r="E45" s="57"/>
      <c r="F45" s="58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60"/>
      <c r="AB45" s="61"/>
      <c r="AC45" s="43"/>
      <c r="AD45" s="62"/>
      <c r="AE45" s="63"/>
      <c r="AF45" s="63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132"/>
      <c r="AR45" s="132">
        <f>SUM(AR37:AR44)</f>
        <v>345</v>
      </c>
    </row>
    <row r="46" spans="1:44" x14ac:dyDescent="0.25">
      <c r="A46" s="35"/>
      <c r="B46" s="76"/>
      <c r="C46" s="133" t="s">
        <v>78</v>
      </c>
      <c r="D46" s="129" t="s">
        <v>74</v>
      </c>
      <c r="E46" s="30">
        <f>VLOOKUP(D46,'[1]DANH SACH H'!$A$2:$K$27,7,0)</f>
        <v>35</v>
      </c>
      <c r="F46" s="39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39"/>
      <c r="R46" s="39"/>
      <c r="S46" s="39"/>
      <c r="T46" s="39"/>
      <c r="U46" s="39"/>
      <c r="V46" s="39"/>
      <c r="W46" s="39"/>
      <c r="X46" s="39"/>
      <c r="Y46" s="51"/>
      <c r="Z46" s="51"/>
      <c r="AA46" s="40"/>
      <c r="AB46" s="42"/>
      <c r="AC46" s="71"/>
      <c r="AD46" s="44">
        <f t="shared" si="1"/>
        <v>45</v>
      </c>
      <c r="AE46" s="45">
        <v>15</v>
      </c>
      <c r="AF46" s="45">
        <v>30</v>
      </c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7"/>
      <c r="AR46" s="47">
        <v>45</v>
      </c>
    </row>
    <row r="47" spans="1:44" x14ac:dyDescent="0.25">
      <c r="A47" s="35"/>
      <c r="B47" s="122" t="s">
        <v>56</v>
      </c>
      <c r="C47" s="53" t="s">
        <v>85</v>
      </c>
      <c r="D47" s="38" t="s">
        <v>74</v>
      </c>
      <c r="E47" s="30">
        <f>VLOOKUP(D47,'[1]DANH SACH H'!$A$2:$K$27,7,0)</f>
        <v>35</v>
      </c>
      <c r="F47" s="46"/>
      <c r="G47" s="46"/>
      <c r="H47" s="46"/>
      <c r="I47" s="46"/>
      <c r="J47" s="46"/>
      <c r="K47" s="46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40"/>
      <c r="AB47" s="42"/>
      <c r="AC47" s="71">
        <f>SUM(L47:AA47)</f>
        <v>0</v>
      </c>
      <c r="AD47" s="44">
        <f t="shared" si="1"/>
        <v>60</v>
      </c>
      <c r="AE47" s="45">
        <v>45</v>
      </c>
      <c r="AF47" s="45">
        <v>15</v>
      </c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7"/>
      <c r="AR47" s="47">
        <v>60</v>
      </c>
    </row>
    <row r="48" spans="1:44" ht="12.75" customHeight="1" x14ac:dyDescent="0.25">
      <c r="A48" s="35">
        <v>3</v>
      </c>
      <c r="B48" s="122" t="s">
        <v>52</v>
      </c>
      <c r="C48" s="53" t="s">
        <v>139</v>
      </c>
      <c r="D48" s="38" t="s">
        <v>74</v>
      </c>
      <c r="E48" s="30">
        <f>VLOOKUP(D48,'[1]DANH SACH H'!$A$2:$K$27,7,0)</f>
        <v>35</v>
      </c>
      <c r="F48" s="46"/>
      <c r="G48" s="46"/>
      <c r="H48" s="46"/>
      <c r="I48" s="46"/>
      <c r="J48" s="46"/>
      <c r="K48" s="46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40"/>
      <c r="AB48" s="42"/>
      <c r="AC48" s="43">
        <f>SUM(L48:AA48)</f>
        <v>0</v>
      </c>
      <c r="AD48" s="74">
        <f t="shared" si="1"/>
        <v>30</v>
      </c>
      <c r="AE48" s="75">
        <v>24</v>
      </c>
      <c r="AF48" s="76">
        <v>6</v>
      </c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7"/>
      <c r="AR48" s="47">
        <v>30</v>
      </c>
    </row>
    <row r="49" spans="1:44" ht="12.75" customHeight="1" x14ac:dyDescent="0.25">
      <c r="A49" s="35"/>
      <c r="B49" s="122" t="s">
        <v>56</v>
      </c>
      <c r="C49" s="53" t="s">
        <v>81</v>
      </c>
      <c r="D49" s="38" t="s">
        <v>74</v>
      </c>
      <c r="E49" s="30">
        <f>VLOOKUP(D49,'[1]DANH SACH H'!$A$2:$K$27,7,0)</f>
        <v>35</v>
      </c>
      <c r="F49" s="46"/>
      <c r="G49" s="46"/>
      <c r="H49" s="46"/>
      <c r="I49" s="46"/>
      <c r="J49" s="46"/>
      <c r="K49" s="46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40"/>
      <c r="AB49" s="42"/>
      <c r="AC49" s="43">
        <f>SUM(L49:AA49)</f>
        <v>0</v>
      </c>
      <c r="AD49" s="74">
        <f t="shared" si="1"/>
        <v>45</v>
      </c>
      <c r="AE49" s="75">
        <v>30</v>
      </c>
      <c r="AF49" s="76">
        <v>15</v>
      </c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7"/>
      <c r="AR49" s="47">
        <v>45</v>
      </c>
    </row>
    <row r="50" spans="1:44" ht="12.75" customHeight="1" x14ac:dyDescent="0.25">
      <c r="A50" s="35">
        <v>4</v>
      </c>
      <c r="B50" s="122" t="s">
        <v>52</v>
      </c>
      <c r="C50" s="72" t="s">
        <v>110</v>
      </c>
      <c r="D50" s="38" t="s">
        <v>74</v>
      </c>
      <c r="E50" s="30">
        <f>VLOOKUP(D50,'[1]DANH SACH H'!$A$2:$K$27,7,0)</f>
        <v>35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40"/>
      <c r="AA50" s="40"/>
      <c r="AB50" s="42"/>
      <c r="AC50" s="46">
        <f>SUM(F50:AA50)</f>
        <v>0</v>
      </c>
      <c r="AD50" s="74">
        <f t="shared" si="1"/>
        <v>60</v>
      </c>
      <c r="AE50" s="77">
        <v>15</v>
      </c>
      <c r="AF50" s="77">
        <v>45</v>
      </c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7"/>
      <c r="AR50" s="47">
        <v>60</v>
      </c>
    </row>
    <row r="51" spans="1:44" x14ac:dyDescent="0.25">
      <c r="A51" s="35">
        <v>5</v>
      </c>
      <c r="B51" s="122" t="s">
        <v>62</v>
      </c>
      <c r="C51" s="68" t="s">
        <v>71</v>
      </c>
      <c r="D51" s="38" t="s">
        <v>74</v>
      </c>
      <c r="E51" s="30">
        <f>VLOOKUP(D51,'[1]DANH SACH H'!$A$2:$K$27,7,0)</f>
        <v>35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39"/>
      <c r="Q51" s="39"/>
      <c r="R51" s="39"/>
      <c r="S51" s="39"/>
      <c r="T51" s="39"/>
      <c r="U51" s="39"/>
      <c r="V51" s="39"/>
      <c r="W51" s="39"/>
      <c r="X51" s="40"/>
      <c r="Y51" s="40"/>
      <c r="Z51" s="40"/>
      <c r="AA51" s="40"/>
      <c r="AB51" s="42"/>
      <c r="AC51" s="46">
        <f>SUM(F51:AA51)</f>
        <v>0</v>
      </c>
      <c r="AD51" s="74">
        <f t="shared" si="1"/>
        <v>120</v>
      </c>
      <c r="AE51" s="77">
        <v>30</v>
      </c>
      <c r="AF51" s="77">
        <v>90</v>
      </c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7"/>
      <c r="AR51" s="47">
        <v>120</v>
      </c>
    </row>
    <row r="52" spans="1:44" x14ac:dyDescent="0.25">
      <c r="A52" s="35"/>
      <c r="B52" s="76"/>
      <c r="C52" s="37"/>
      <c r="D52" s="38" t="s">
        <v>74</v>
      </c>
      <c r="E52" s="30">
        <f>VLOOKUP(D52,'[1]DANH SACH H'!$A$2:$K$27,7,0)</f>
        <v>35</v>
      </c>
      <c r="F52" s="39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40"/>
      <c r="AB52" s="42"/>
      <c r="AC52" s="43">
        <f>SUM(F52:AA52)</f>
        <v>0</v>
      </c>
      <c r="AD52" s="44">
        <f t="shared" si="1"/>
        <v>0</v>
      </c>
      <c r="AE52" s="45"/>
      <c r="AF52" s="45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134"/>
      <c r="AR52" s="132">
        <f>SUM(AR46:AR51)</f>
        <v>360</v>
      </c>
    </row>
    <row r="53" spans="1:44" s="66" customFormat="1" ht="5.25" customHeight="1" x14ac:dyDescent="0.25">
      <c r="A53" s="54"/>
      <c r="B53" s="124"/>
      <c r="C53" s="78"/>
      <c r="D53" s="56"/>
      <c r="E53" s="57"/>
      <c r="F53" s="58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60"/>
      <c r="AB53" s="61"/>
      <c r="AC53" s="43"/>
      <c r="AD53" s="44">
        <f t="shared" si="1"/>
        <v>0</v>
      </c>
      <c r="AE53" s="63"/>
      <c r="AF53" s="63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5"/>
      <c r="AR53" s="65"/>
    </row>
    <row r="54" spans="1:44" x14ac:dyDescent="0.25">
      <c r="A54" s="35"/>
      <c r="B54" s="76" t="s">
        <v>115</v>
      </c>
      <c r="C54" s="53" t="s">
        <v>135</v>
      </c>
      <c r="D54" s="129" t="s">
        <v>79</v>
      </c>
      <c r="E54" s="30">
        <f>VLOOKUP(D54,'[1]DANH SACH H'!$A$2:$K$27,7,0)</f>
        <v>25</v>
      </c>
      <c r="F54" s="39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40"/>
      <c r="AB54" s="42"/>
      <c r="AC54" s="71"/>
      <c r="AD54" s="44">
        <f t="shared" si="1"/>
        <v>30</v>
      </c>
      <c r="AE54" s="45">
        <v>15</v>
      </c>
      <c r="AF54" s="45">
        <v>15</v>
      </c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7"/>
      <c r="AR54" s="47">
        <v>30</v>
      </c>
    </row>
    <row r="55" spans="1:44" x14ac:dyDescent="0.25">
      <c r="A55" s="35"/>
      <c r="B55" s="76" t="s">
        <v>115</v>
      </c>
      <c r="C55" s="53" t="s">
        <v>136</v>
      </c>
      <c r="D55" s="38" t="s">
        <v>79</v>
      </c>
      <c r="E55" s="30">
        <f>VLOOKUP(D55,'[1]DANH SACH H'!$A$2:$K$27,7,0)</f>
        <v>25</v>
      </c>
      <c r="F55" s="39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40"/>
      <c r="AB55" s="42"/>
      <c r="AC55" s="71"/>
      <c r="AD55" s="44">
        <f t="shared" si="1"/>
        <v>15</v>
      </c>
      <c r="AE55" s="45">
        <v>9</v>
      </c>
      <c r="AF55" s="45">
        <v>6</v>
      </c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7"/>
      <c r="AR55" s="47">
        <v>15</v>
      </c>
    </row>
    <row r="56" spans="1:44" ht="12.75" customHeight="1" x14ac:dyDescent="0.25">
      <c r="A56" s="35"/>
      <c r="B56" s="76" t="s">
        <v>117</v>
      </c>
      <c r="C56" s="70" t="s">
        <v>68</v>
      </c>
      <c r="D56" s="38" t="s">
        <v>79</v>
      </c>
      <c r="E56" s="30">
        <f>VLOOKUP(D56,'[1]DANH SACH H'!$A$2:$K$27,7,0)</f>
        <v>25</v>
      </c>
      <c r="F56" s="39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40"/>
      <c r="AB56" s="42"/>
      <c r="AC56" s="43">
        <f>SUM(F56:AA56)</f>
        <v>0</v>
      </c>
      <c r="AD56" s="62">
        <f t="shared" si="1"/>
        <v>45</v>
      </c>
      <c r="AE56" s="45">
        <v>21</v>
      </c>
      <c r="AF56" s="45">
        <v>24</v>
      </c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7"/>
      <c r="AR56" s="47">
        <v>45</v>
      </c>
    </row>
    <row r="57" spans="1:44" ht="12.75" customHeight="1" x14ac:dyDescent="0.25">
      <c r="A57" s="35"/>
      <c r="B57" s="76" t="s">
        <v>117</v>
      </c>
      <c r="C57" s="70" t="s">
        <v>141</v>
      </c>
      <c r="D57" s="38" t="s">
        <v>79</v>
      </c>
      <c r="E57" s="30">
        <f>VLOOKUP(D57,'[1]DANH SACH H'!$A$2:$K$27,7,0)</f>
        <v>25</v>
      </c>
      <c r="F57" s="39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40"/>
      <c r="AB57" s="42"/>
      <c r="AC57" s="43"/>
      <c r="AD57" s="62">
        <f>AE57+AF57</f>
        <v>30</v>
      </c>
      <c r="AE57" s="45">
        <v>4</v>
      </c>
      <c r="AF57" s="45">
        <v>26</v>
      </c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7"/>
      <c r="AR57" s="47">
        <v>30</v>
      </c>
    </row>
    <row r="58" spans="1:44" ht="12.75" customHeight="1" x14ac:dyDescent="0.25">
      <c r="A58" s="35"/>
      <c r="B58" s="76" t="s">
        <v>120</v>
      </c>
      <c r="C58" s="70" t="s">
        <v>112</v>
      </c>
      <c r="D58" s="38" t="s">
        <v>79</v>
      </c>
      <c r="E58" s="30">
        <f>VLOOKUP(D58,'[1]DANH SACH H'!$A$2:$K$27,7,0)</f>
        <v>25</v>
      </c>
      <c r="F58" s="39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40"/>
      <c r="AB58" s="42"/>
      <c r="AC58" s="43">
        <f>SUM(F58:AA58)</f>
        <v>0</v>
      </c>
      <c r="AD58" s="62">
        <f t="shared" si="1"/>
        <v>90</v>
      </c>
      <c r="AE58" s="45">
        <v>30</v>
      </c>
      <c r="AF58" s="45">
        <v>60</v>
      </c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7"/>
      <c r="AR58" s="47">
        <v>90</v>
      </c>
    </row>
    <row r="59" spans="1:44" x14ac:dyDescent="0.25">
      <c r="A59" s="35"/>
      <c r="B59" s="76" t="s">
        <v>84</v>
      </c>
      <c r="C59" s="53" t="s">
        <v>139</v>
      </c>
      <c r="D59" s="38" t="s">
        <v>79</v>
      </c>
      <c r="E59" s="30">
        <f>VLOOKUP(D59,'[1]DANH SACH H'!$A$2:$K$27,7,0)</f>
        <v>25</v>
      </c>
      <c r="F59" s="39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40"/>
      <c r="AB59" s="42"/>
      <c r="AC59" s="71"/>
      <c r="AD59" s="44">
        <f t="shared" si="1"/>
        <v>30</v>
      </c>
      <c r="AE59" s="45">
        <v>24</v>
      </c>
      <c r="AF59" s="45">
        <v>6</v>
      </c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7"/>
      <c r="AR59" s="47">
        <v>30</v>
      </c>
    </row>
    <row r="60" spans="1:44" x14ac:dyDescent="0.25">
      <c r="A60" s="35"/>
      <c r="B60" s="122" t="s">
        <v>62</v>
      </c>
      <c r="C60" s="72" t="s">
        <v>142</v>
      </c>
      <c r="D60" s="38" t="s">
        <v>79</v>
      </c>
      <c r="E60" s="30">
        <f>VLOOKUP(D60,'[1]DANH SACH H'!$A$2:$K$27,7,0)</f>
        <v>25</v>
      </c>
      <c r="F60" s="39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40"/>
      <c r="AB60" s="42"/>
      <c r="AC60" s="71"/>
      <c r="AD60" s="44">
        <f t="shared" si="1"/>
        <v>120</v>
      </c>
      <c r="AE60" s="45">
        <v>30</v>
      </c>
      <c r="AF60" s="45">
        <v>90</v>
      </c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7"/>
      <c r="AR60" s="47">
        <v>90</v>
      </c>
    </row>
    <row r="61" spans="1:44" x14ac:dyDescent="0.25">
      <c r="A61" s="35"/>
      <c r="B61" s="122" t="s">
        <v>52</v>
      </c>
      <c r="C61" s="72" t="s">
        <v>110</v>
      </c>
      <c r="D61" s="38" t="s">
        <v>79</v>
      </c>
      <c r="E61" s="30">
        <f>VLOOKUP(D61,'[1]DANH SACH H'!$A$2:$K$27,7,0)</f>
        <v>25</v>
      </c>
      <c r="F61" s="39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40"/>
      <c r="AB61" s="42"/>
      <c r="AC61" s="43"/>
      <c r="AD61" s="44">
        <f t="shared" si="1"/>
        <v>60</v>
      </c>
      <c r="AE61" s="45">
        <v>15</v>
      </c>
      <c r="AF61" s="45">
        <v>45</v>
      </c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7"/>
      <c r="AR61" s="47">
        <v>60</v>
      </c>
    </row>
    <row r="62" spans="1:44" s="27" customFormat="1" ht="15.75" customHeight="1" thickBot="1" x14ac:dyDescent="0.25">
      <c r="A62" s="83"/>
      <c r="B62" s="135"/>
      <c r="C62" s="85"/>
      <c r="D62" s="86" t="s">
        <v>79</v>
      </c>
      <c r="E62" s="87">
        <f>VLOOKUP(D62,'[1]DANH SACH H'!$A$2:$K$27,7,0)</f>
        <v>25</v>
      </c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  <c r="AC62" s="90"/>
      <c r="AD62" s="90"/>
      <c r="AE62" s="90"/>
      <c r="AF62" s="90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136"/>
      <c r="AR62" s="137">
        <f>SUM(AR54:AR61)</f>
        <v>390</v>
      </c>
    </row>
    <row r="63" spans="1:44" s="109" customFormat="1" ht="16.5" thickTop="1" x14ac:dyDescent="0.25">
      <c r="A63" s="138"/>
      <c r="B63" s="138"/>
      <c r="C63" s="139"/>
      <c r="D63" s="140"/>
      <c r="E63" s="140"/>
      <c r="F63" s="140"/>
      <c r="G63" s="114"/>
      <c r="H63" s="114"/>
      <c r="I63" s="114"/>
      <c r="J63" s="114"/>
      <c r="K63" s="141"/>
      <c r="L63" s="141"/>
      <c r="M63" s="141"/>
      <c r="N63" s="141"/>
      <c r="O63" s="141"/>
      <c r="P63" s="114"/>
      <c r="Q63" s="114"/>
      <c r="S63" s="142" t="s">
        <v>86</v>
      </c>
      <c r="U63" s="142"/>
      <c r="V63" s="142"/>
      <c r="W63" s="142"/>
      <c r="X63" s="142"/>
      <c r="Y63" s="142"/>
      <c r="Z63" s="142"/>
      <c r="AA63" s="142"/>
      <c r="AB63" s="108"/>
      <c r="AC63" s="2"/>
      <c r="AD63" s="3"/>
      <c r="AE63" s="4"/>
      <c r="AF63" s="4"/>
    </row>
    <row r="64" spans="1:44" s="105" customFormat="1" ht="15" customHeight="1" x14ac:dyDescent="0.25">
      <c r="A64" s="48"/>
      <c r="B64" s="138"/>
      <c r="C64" s="143" t="s">
        <v>87</v>
      </c>
      <c r="D64" s="48"/>
      <c r="E64" s="114" t="s">
        <v>143</v>
      </c>
      <c r="F64" s="114"/>
      <c r="G64" s="114"/>
      <c r="H64" s="114"/>
      <c r="I64" s="114"/>
      <c r="J64" s="114"/>
      <c r="K64" s="114"/>
      <c r="L64" s="114"/>
      <c r="M64" s="114"/>
      <c r="N64" s="114"/>
      <c r="O64" s="141"/>
      <c r="P64" s="114"/>
      <c r="Q64" s="114"/>
      <c r="R64" s="114"/>
      <c r="S64" s="477" t="s">
        <v>11</v>
      </c>
      <c r="T64" s="477"/>
      <c r="U64" s="477"/>
      <c r="V64" s="477"/>
      <c r="W64" s="477"/>
      <c r="X64" s="477"/>
      <c r="Y64" s="477"/>
      <c r="Z64" s="477"/>
      <c r="AA64" s="477"/>
      <c r="AB64" s="112"/>
      <c r="AC64" s="113"/>
      <c r="AD64" s="93"/>
      <c r="AE64" s="93"/>
      <c r="AF64" s="93"/>
    </row>
    <row r="65" spans="2:28" ht="15.75" x14ac:dyDescent="0.25">
      <c r="B65" s="138"/>
      <c r="C65" s="139"/>
      <c r="D65" s="48"/>
      <c r="E65" s="48"/>
      <c r="F65" s="48"/>
      <c r="G65" s="114"/>
      <c r="H65" s="114"/>
      <c r="I65" s="114"/>
      <c r="J65" s="114"/>
      <c r="K65" s="141"/>
      <c r="L65" s="141"/>
      <c r="M65" s="141"/>
      <c r="N65" s="141"/>
      <c r="O65" s="141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2"/>
    </row>
    <row r="66" spans="2:28" x14ac:dyDescent="0.25">
      <c r="B66" s="138"/>
      <c r="C66" s="139"/>
      <c r="D66" s="48"/>
      <c r="E66" s="48"/>
      <c r="F66" s="48"/>
      <c r="G66" s="114"/>
      <c r="H66" s="114"/>
      <c r="I66" s="114"/>
      <c r="J66" s="114"/>
      <c r="K66" s="141"/>
      <c r="L66" s="141"/>
      <c r="M66" s="141"/>
      <c r="N66" s="141"/>
      <c r="O66" s="141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</row>
    <row r="67" spans="2:28" ht="15.75" x14ac:dyDescent="0.25">
      <c r="B67" s="138"/>
      <c r="C67" s="139"/>
      <c r="D67" s="48"/>
      <c r="E67" s="48"/>
      <c r="F67" s="48"/>
      <c r="G67" s="114"/>
      <c r="H67" s="477"/>
      <c r="I67" s="477"/>
      <c r="J67" s="477"/>
      <c r="K67" s="477"/>
      <c r="L67" s="477"/>
      <c r="M67" s="477"/>
      <c r="N67" s="477"/>
      <c r="O67" s="141"/>
      <c r="P67" s="114"/>
      <c r="Q67" s="114"/>
      <c r="R67" s="114"/>
      <c r="S67" s="114"/>
      <c r="T67" s="477" t="s">
        <v>56</v>
      </c>
      <c r="U67" s="477"/>
      <c r="V67" s="477"/>
      <c r="W67" s="477"/>
      <c r="X67" s="477"/>
      <c r="Y67" s="477"/>
      <c r="Z67" s="477"/>
      <c r="AA67" s="477"/>
      <c r="AB67" s="112"/>
    </row>
  </sheetData>
  <mergeCells count="18">
    <mergeCell ref="C6:E6"/>
    <mergeCell ref="S64:AA64"/>
    <mergeCell ref="A1:D1"/>
    <mergeCell ref="E1:AA1"/>
    <mergeCell ref="A2:D2"/>
    <mergeCell ref="E2:AA2"/>
    <mergeCell ref="A4:A7"/>
    <mergeCell ref="B4:B7"/>
    <mergeCell ref="C4:AQ4"/>
    <mergeCell ref="C5:E5"/>
    <mergeCell ref="F5:G5"/>
    <mergeCell ref="H5:K5"/>
    <mergeCell ref="H67:N67"/>
    <mergeCell ref="T67:AA67"/>
    <mergeCell ref="L5:O5"/>
    <mergeCell ref="P5:T5"/>
    <mergeCell ref="U5:X5"/>
    <mergeCell ref="Y5:A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topLeftCell="A10" workbookViewId="0">
      <selection activeCell="R32" sqref="R32"/>
    </sheetView>
  </sheetViews>
  <sheetFormatPr defaultRowHeight="15.75" x14ac:dyDescent="0.25"/>
  <cols>
    <col min="1" max="1" width="4.875" customWidth="1"/>
    <col min="2" max="2" width="5.375" customWidth="1"/>
    <col min="3" max="6" width="4.875" customWidth="1"/>
    <col min="7" max="9" width="6" customWidth="1"/>
    <col min="10" max="23" width="5" customWidth="1"/>
    <col min="24" max="24" width="6" customWidth="1"/>
    <col min="257" max="257" width="4.875" customWidth="1"/>
    <col min="258" max="258" width="5.375" customWidth="1"/>
    <col min="259" max="262" width="4.875" customWidth="1"/>
    <col min="263" max="265" width="6" customWidth="1"/>
    <col min="266" max="279" width="5" customWidth="1"/>
    <col min="280" max="280" width="6" customWidth="1"/>
    <col min="513" max="513" width="4.875" customWidth="1"/>
    <col min="514" max="514" width="5.375" customWidth="1"/>
    <col min="515" max="518" width="4.875" customWidth="1"/>
    <col min="519" max="521" width="6" customWidth="1"/>
    <col min="522" max="535" width="5" customWidth="1"/>
    <col min="536" max="536" width="6" customWidth="1"/>
    <col min="769" max="769" width="4.875" customWidth="1"/>
    <col min="770" max="770" width="5.375" customWidth="1"/>
    <col min="771" max="774" width="4.875" customWidth="1"/>
    <col min="775" max="777" width="6" customWidth="1"/>
    <col min="778" max="791" width="5" customWidth="1"/>
    <col min="792" max="792" width="6" customWidth="1"/>
    <col min="1025" max="1025" width="4.875" customWidth="1"/>
    <col min="1026" max="1026" width="5.375" customWidth="1"/>
    <col min="1027" max="1030" width="4.875" customWidth="1"/>
    <col min="1031" max="1033" width="6" customWidth="1"/>
    <col min="1034" max="1047" width="5" customWidth="1"/>
    <col min="1048" max="1048" width="6" customWidth="1"/>
    <col min="1281" max="1281" width="4.875" customWidth="1"/>
    <col min="1282" max="1282" width="5.375" customWidth="1"/>
    <col min="1283" max="1286" width="4.875" customWidth="1"/>
    <col min="1287" max="1289" width="6" customWidth="1"/>
    <col min="1290" max="1303" width="5" customWidth="1"/>
    <col min="1304" max="1304" width="6" customWidth="1"/>
    <col min="1537" max="1537" width="4.875" customWidth="1"/>
    <col min="1538" max="1538" width="5.375" customWidth="1"/>
    <col min="1539" max="1542" width="4.875" customWidth="1"/>
    <col min="1543" max="1545" width="6" customWidth="1"/>
    <col min="1546" max="1559" width="5" customWidth="1"/>
    <col min="1560" max="1560" width="6" customWidth="1"/>
    <col min="1793" max="1793" width="4.875" customWidth="1"/>
    <col min="1794" max="1794" width="5.375" customWidth="1"/>
    <col min="1795" max="1798" width="4.875" customWidth="1"/>
    <col min="1799" max="1801" width="6" customWidth="1"/>
    <col min="1802" max="1815" width="5" customWidth="1"/>
    <col min="1816" max="1816" width="6" customWidth="1"/>
    <col min="2049" max="2049" width="4.875" customWidth="1"/>
    <col min="2050" max="2050" width="5.375" customWidth="1"/>
    <col min="2051" max="2054" width="4.875" customWidth="1"/>
    <col min="2055" max="2057" width="6" customWidth="1"/>
    <col min="2058" max="2071" width="5" customWidth="1"/>
    <col min="2072" max="2072" width="6" customWidth="1"/>
    <col min="2305" max="2305" width="4.875" customWidth="1"/>
    <col min="2306" max="2306" width="5.375" customWidth="1"/>
    <col min="2307" max="2310" width="4.875" customWidth="1"/>
    <col min="2311" max="2313" width="6" customWidth="1"/>
    <col min="2314" max="2327" width="5" customWidth="1"/>
    <col min="2328" max="2328" width="6" customWidth="1"/>
    <col min="2561" max="2561" width="4.875" customWidth="1"/>
    <col min="2562" max="2562" width="5.375" customWidth="1"/>
    <col min="2563" max="2566" width="4.875" customWidth="1"/>
    <col min="2567" max="2569" width="6" customWidth="1"/>
    <col min="2570" max="2583" width="5" customWidth="1"/>
    <col min="2584" max="2584" width="6" customWidth="1"/>
    <col min="2817" max="2817" width="4.875" customWidth="1"/>
    <col min="2818" max="2818" width="5.375" customWidth="1"/>
    <col min="2819" max="2822" width="4.875" customWidth="1"/>
    <col min="2823" max="2825" width="6" customWidth="1"/>
    <col min="2826" max="2839" width="5" customWidth="1"/>
    <col min="2840" max="2840" width="6" customWidth="1"/>
    <col min="3073" max="3073" width="4.875" customWidth="1"/>
    <col min="3074" max="3074" width="5.375" customWidth="1"/>
    <col min="3075" max="3078" width="4.875" customWidth="1"/>
    <col min="3079" max="3081" width="6" customWidth="1"/>
    <col min="3082" max="3095" width="5" customWidth="1"/>
    <col min="3096" max="3096" width="6" customWidth="1"/>
    <col min="3329" max="3329" width="4.875" customWidth="1"/>
    <col min="3330" max="3330" width="5.375" customWidth="1"/>
    <col min="3331" max="3334" width="4.875" customWidth="1"/>
    <col min="3335" max="3337" width="6" customWidth="1"/>
    <col min="3338" max="3351" width="5" customWidth="1"/>
    <col min="3352" max="3352" width="6" customWidth="1"/>
    <col min="3585" max="3585" width="4.875" customWidth="1"/>
    <col min="3586" max="3586" width="5.375" customWidth="1"/>
    <col min="3587" max="3590" width="4.875" customWidth="1"/>
    <col min="3591" max="3593" width="6" customWidth="1"/>
    <col min="3594" max="3607" width="5" customWidth="1"/>
    <col min="3608" max="3608" width="6" customWidth="1"/>
    <col min="3841" max="3841" width="4.875" customWidth="1"/>
    <col min="3842" max="3842" width="5.375" customWidth="1"/>
    <col min="3843" max="3846" width="4.875" customWidth="1"/>
    <col min="3847" max="3849" width="6" customWidth="1"/>
    <col min="3850" max="3863" width="5" customWidth="1"/>
    <col min="3864" max="3864" width="6" customWidth="1"/>
    <col min="4097" max="4097" width="4.875" customWidth="1"/>
    <col min="4098" max="4098" width="5.375" customWidth="1"/>
    <col min="4099" max="4102" width="4.875" customWidth="1"/>
    <col min="4103" max="4105" width="6" customWidth="1"/>
    <col min="4106" max="4119" width="5" customWidth="1"/>
    <col min="4120" max="4120" width="6" customWidth="1"/>
    <col min="4353" max="4353" width="4.875" customWidth="1"/>
    <col min="4354" max="4354" width="5.375" customWidth="1"/>
    <col min="4355" max="4358" width="4.875" customWidth="1"/>
    <col min="4359" max="4361" width="6" customWidth="1"/>
    <col min="4362" max="4375" width="5" customWidth="1"/>
    <col min="4376" max="4376" width="6" customWidth="1"/>
    <col min="4609" max="4609" width="4.875" customWidth="1"/>
    <col min="4610" max="4610" width="5.375" customWidth="1"/>
    <col min="4611" max="4614" width="4.875" customWidth="1"/>
    <col min="4615" max="4617" width="6" customWidth="1"/>
    <col min="4618" max="4631" width="5" customWidth="1"/>
    <col min="4632" max="4632" width="6" customWidth="1"/>
    <col min="4865" max="4865" width="4.875" customWidth="1"/>
    <col min="4866" max="4866" width="5.375" customWidth="1"/>
    <col min="4867" max="4870" width="4.875" customWidth="1"/>
    <col min="4871" max="4873" width="6" customWidth="1"/>
    <col min="4874" max="4887" width="5" customWidth="1"/>
    <col min="4888" max="4888" width="6" customWidth="1"/>
    <col min="5121" max="5121" width="4.875" customWidth="1"/>
    <col min="5122" max="5122" width="5.375" customWidth="1"/>
    <col min="5123" max="5126" width="4.875" customWidth="1"/>
    <col min="5127" max="5129" width="6" customWidth="1"/>
    <col min="5130" max="5143" width="5" customWidth="1"/>
    <col min="5144" max="5144" width="6" customWidth="1"/>
    <col min="5377" max="5377" width="4.875" customWidth="1"/>
    <col min="5378" max="5378" width="5.375" customWidth="1"/>
    <col min="5379" max="5382" width="4.875" customWidth="1"/>
    <col min="5383" max="5385" width="6" customWidth="1"/>
    <col min="5386" max="5399" width="5" customWidth="1"/>
    <col min="5400" max="5400" width="6" customWidth="1"/>
    <col min="5633" max="5633" width="4.875" customWidth="1"/>
    <col min="5634" max="5634" width="5.375" customWidth="1"/>
    <col min="5635" max="5638" width="4.875" customWidth="1"/>
    <col min="5639" max="5641" width="6" customWidth="1"/>
    <col min="5642" max="5655" width="5" customWidth="1"/>
    <col min="5656" max="5656" width="6" customWidth="1"/>
    <col min="5889" max="5889" width="4.875" customWidth="1"/>
    <col min="5890" max="5890" width="5.375" customWidth="1"/>
    <col min="5891" max="5894" width="4.875" customWidth="1"/>
    <col min="5895" max="5897" width="6" customWidth="1"/>
    <col min="5898" max="5911" width="5" customWidth="1"/>
    <col min="5912" max="5912" width="6" customWidth="1"/>
    <col min="6145" max="6145" width="4.875" customWidth="1"/>
    <col min="6146" max="6146" width="5.375" customWidth="1"/>
    <col min="6147" max="6150" width="4.875" customWidth="1"/>
    <col min="6151" max="6153" width="6" customWidth="1"/>
    <col min="6154" max="6167" width="5" customWidth="1"/>
    <col min="6168" max="6168" width="6" customWidth="1"/>
    <col min="6401" max="6401" width="4.875" customWidth="1"/>
    <col min="6402" max="6402" width="5.375" customWidth="1"/>
    <col min="6403" max="6406" width="4.875" customWidth="1"/>
    <col min="6407" max="6409" width="6" customWidth="1"/>
    <col min="6410" max="6423" width="5" customWidth="1"/>
    <col min="6424" max="6424" width="6" customWidth="1"/>
    <col min="6657" max="6657" width="4.875" customWidth="1"/>
    <col min="6658" max="6658" width="5.375" customWidth="1"/>
    <col min="6659" max="6662" width="4.875" customWidth="1"/>
    <col min="6663" max="6665" width="6" customWidth="1"/>
    <col min="6666" max="6679" width="5" customWidth="1"/>
    <col min="6680" max="6680" width="6" customWidth="1"/>
    <col min="6913" max="6913" width="4.875" customWidth="1"/>
    <col min="6914" max="6914" width="5.375" customWidth="1"/>
    <col min="6915" max="6918" width="4.875" customWidth="1"/>
    <col min="6919" max="6921" width="6" customWidth="1"/>
    <col min="6922" max="6935" width="5" customWidth="1"/>
    <col min="6936" max="6936" width="6" customWidth="1"/>
    <col min="7169" max="7169" width="4.875" customWidth="1"/>
    <col min="7170" max="7170" width="5.375" customWidth="1"/>
    <col min="7171" max="7174" width="4.875" customWidth="1"/>
    <col min="7175" max="7177" width="6" customWidth="1"/>
    <col min="7178" max="7191" width="5" customWidth="1"/>
    <col min="7192" max="7192" width="6" customWidth="1"/>
    <col min="7425" max="7425" width="4.875" customWidth="1"/>
    <col min="7426" max="7426" width="5.375" customWidth="1"/>
    <col min="7427" max="7430" width="4.875" customWidth="1"/>
    <col min="7431" max="7433" width="6" customWidth="1"/>
    <col min="7434" max="7447" width="5" customWidth="1"/>
    <col min="7448" max="7448" width="6" customWidth="1"/>
    <col min="7681" max="7681" width="4.875" customWidth="1"/>
    <col min="7682" max="7682" width="5.375" customWidth="1"/>
    <col min="7683" max="7686" width="4.875" customWidth="1"/>
    <col min="7687" max="7689" width="6" customWidth="1"/>
    <col min="7690" max="7703" width="5" customWidth="1"/>
    <col min="7704" max="7704" width="6" customWidth="1"/>
    <col min="7937" max="7937" width="4.875" customWidth="1"/>
    <col min="7938" max="7938" width="5.375" customWidth="1"/>
    <col min="7939" max="7942" width="4.875" customWidth="1"/>
    <col min="7943" max="7945" width="6" customWidth="1"/>
    <col min="7946" max="7959" width="5" customWidth="1"/>
    <col min="7960" max="7960" width="6" customWidth="1"/>
    <col min="8193" max="8193" width="4.875" customWidth="1"/>
    <col min="8194" max="8194" width="5.375" customWidth="1"/>
    <col min="8195" max="8198" width="4.875" customWidth="1"/>
    <col min="8199" max="8201" width="6" customWidth="1"/>
    <col min="8202" max="8215" width="5" customWidth="1"/>
    <col min="8216" max="8216" width="6" customWidth="1"/>
    <col min="8449" max="8449" width="4.875" customWidth="1"/>
    <col min="8450" max="8450" width="5.375" customWidth="1"/>
    <col min="8451" max="8454" width="4.875" customWidth="1"/>
    <col min="8455" max="8457" width="6" customWidth="1"/>
    <col min="8458" max="8471" width="5" customWidth="1"/>
    <col min="8472" max="8472" width="6" customWidth="1"/>
    <col min="8705" max="8705" width="4.875" customWidth="1"/>
    <col min="8706" max="8706" width="5.375" customWidth="1"/>
    <col min="8707" max="8710" width="4.875" customWidth="1"/>
    <col min="8711" max="8713" width="6" customWidth="1"/>
    <col min="8714" max="8727" width="5" customWidth="1"/>
    <col min="8728" max="8728" width="6" customWidth="1"/>
    <col min="8961" max="8961" width="4.875" customWidth="1"/>
    <col min="8962" max="8962" width="5.375" customWidth="1"/>
    <col min="8963" max="8966" width="4.875" customWidth="1"/>
    <col min="8967" max="8969" width="6" customWidth="1"/>
    <col min="8970" max="8983" width="5" customWidth="1"/>
    <col min="8984" max="8984" width="6" customWidth="1"/>
    <col min="9217" max="9217" width="4.875" customWidth="1"/>
    <col min="9218" max="9218" width="5.375" customWidth="1"/>
    <col min="9219" max="9222" width="4.875" customWidth="1"/>
    <col min="9223" max="9225" width="6" customWidth="1"/>
    <col min="9226" max="9239" width="5" customWidth="1"/>
    <col min="9240" max="9240" width="6" customWidth="1"/>
    <col min="9473" max="9473" width="4.875" customWidth="1"/>
    <col min="9474" max="9474" width="5.375" customWidth="1"/>
    <col min="9475" max="9478" width="4.875" customWidth="1"/>
    <col min="9479" max="9481" width="6" customWidth="1"/>
    <col min="9482" max="9495" width="5" customWidth="1"/>
    <col min="9496" max="9496" width="6" customWidth="1"/>
    <col min="9729" max="9729" width="4.875" customWidth="1"/>
    <col min="9730" max="9730" width="5.375" customWidth="1"/>
    <col min="9731" max="9734" width="4.875" customWidth="1"/>
    <col min="9735" max="9737" width="6" customWidth="1"/>
    <col min="9738" max="9751" width="5" customWidth="1"/>
    <col min="9752" max="9752" width="6" customWidth="1"/>
    <col min="9985" max="9985" width="4.875" customWidth="1"/>
    <col min="9986" max="9986" width="5.375" customWidth="1"/>
    <col min="9987" max="9990" width="4.875" customWidth="1"/>
    <col min="9991" max="9993" width="6" customWidth="1"/>
    <col min="9994" max="10007" width="5" customWidth="1"/>
    <col min="10008" max="10008" width="6" customWidth="1"/>
    <col min="10241" max="10241" width="4.875" customWidth="1"/>
    <col min="10242" max="10242" width="5.375" customWidth="1"/>
    <col min="10243" max="10246" width="4.875" customWidth="1"/>
    <col min="10247" max="10249" width="6" customWidth="1"/>
    <col min="10250" max="10263" width="5" customWidth="1"/>
    <col min="10264" max="10264" width="6" customWidth="1"/>
    <col min="10497" max="10497" width="4.875" customWidth="1"/>
    <col min="10498" max="10498" width="5.375" customWidth="1"/>
    <col min="10499" max="10502" width="4.875" customWidth="1"/>
    <col min="10503" max="10505" width="6" customWidth="1"/>
    <col min="10506" max="10519" width="5" customWidth="1"/>
    <col min="10520" max="10520" width="6" customWidth="1"/>
    <col min="10753" max="10753" width="4.875" customWidth="1"/>
    <col min="10754" max="10754" width="5.375" customWidth="1"/>
    <col min="10755" max="10758" width="4.875" customWidth="1"/>
    <col min="10759" max="10761" width="6" customWidth="1"/>
    <col min="10762" max="10775" width="5" customWidth="1"/>
    <col min="10776" max="10776" width="6" customWidth="1"/>
    <col min="11009" max="11009" width="4.875" customWidth="1"/>
    <col min="11010" max="11010" width="5.375" customWidth="1"/>
    <col min="11011" max="11014" width="4.875" customWidth="1"/>
    <col min="11015" max="11017" width="6" customWidth="1"/>
    <col min="11018" max="11031" width="5" customWidth="1"/>
    <col min="11032" max="11032" width="6" customWidth="1"/>
    <col min="11265" max="11265" width="4.875" customWidth="1"/>
    <col min="11266" max="11266" width="5.375" customWidth="1"/>
    <col min="11267" max="11270" width="4.875" customWidth="1"/>
    <col min="11271" max="11273" width="6" customWidth="1"/>
    <col min="11274" max="11287" width="5" customWidth="1"/>
    <col min="11288" max="11288" width="6" customWidth="1"/>
    <col min="11521" max="11521" width="4.875" customWidth="1"/>
    <col min="11522" max="11522" width="5.375" customWidth="1"/>
    <col min="11523" max="11526" width="4.875" customWidth="1"/>
    <col min="11527" max="11529" width="6" customWidth="1"/>
    <col min="11530" max="11543" width="5" customWidth="1"/>
    <col min="11544" max="11544" width="6" customWidth="1"/>
    <col min="11777" max="11777" width="4.875" customWidth="1"/>
    <col min="11778" max="11778" width="5.375" customWidth="1"/>
    <col min="11779" max="11782" width="4.875" customWidth="1"/>
    <col min="11783" max="11785" width="6" customWidth="1"/>
    <col min="11786" max="11799" width="5" customWidth="1"/>
    <col min="11800" max="11800" width="6" customWidth="1"/>
    <col min="12033" max="12033" width="4.875" customWidth="1"/>
    <col min="12034" max="12034" width="5.375" customWidth="1"/>
    <col min="12035" max="12038" width="4.875" customWidth="1"/>
    <col min="12039" max="12041" width="6" customWidth="1"/>
    <col min="12042" max="12055" width="5" customWidth="1"/>
    <col min="12056" max="12056" width="6" customWidth="1"/>
    <col min="12289" max="12289" width="4.875" customWidth="1"/>
    <col min="12290" max="12290" width="5.375" customWidth="1"/>
    <col min="12291" max="12294" width="4.875" customWidth="1"/>
    <col min="12295" max="12297" width="6" customWidth="1"/>
    <col min="12298" max="12311" width="5" customWidth="1"/>
    <col min="12312" max="12312" width="6" customWidth="1"/>
    <col min="12545" max="12545" width="4.875" customWidth="1"/>
    <col min="12546" max="12546" width="5.375" customWidth="1"/>
    <col min="12547" max="12550" width="4.875" customWidth="1"/>
    <col min="12551" max="12553" width="6" customWidth="1"/>
    <col min="12554" max="12567" width="5" customWidth="1"/>
    <col min="12568" max="12568" width="6" customWidth="1"/>
    <col min="12801" max="12801" width="4.875" customWidth="1"/>
    <col min="12802" max="12802" width="5.375" customWidth="1"/>
    <col min="12803" max="12806" width="4.875" customWidth="1"/>
    <col min="12807" max="12809" width="6" customWidth="1"/>
    <col min="12810" max="12823" width="5" customWidth="1"/>
    <col min="12824" max="12824" width="6" customWidth="1"/>
    <col min="13057" max="13057" width="4.875" customWidth="1"/>
    <col min="13058" max="13058" width="5.375" customWidth="1"/>
    <col min="13059" max="13062" width="4.875" customWidth="1"/>
    <col min="13063" max="13065" width="6" customWidth="1"/>
    <col min="13066" max="13079" width="5" customWidth="1"/>
    <col min="13080" max="13080" width="6" customWidth="1"/>
    <col min="13313" max="13313" width="4.875" customWidth="1"/>
    <col min="13314" max="13314" width="5.375" customWidth="1"/>
    <col min="13315" max="13318" width="4.875" customWidth="1"/>
    <col min="13319" max="13321" width="6" customWidth="1"/>
    <col min="13322" max="13335" width="5" customWidth="1"/>
    <col min="13336" max="13336" width="6" customWidth="1"/>
    <col min="13569" max="13569" width="4.875" customWidth="1"/>
    <col min="13570" max="13570" width="5.375" customWidth="1"/>
    <col min="13571" max="13574" width="4.875" customWidth="1"/>
    <col min="13575" max="13577" width="6" customWidth="1"/>
    <col min="13578" max="13591" width="5" customWidth="1"/>
    <col min="13592" max="13592" width="6" customWidth="1"/>
    <col min="13825" max="13825" width="4.875" customWidth="1"/>
    <col min="13826" max="13826" width="5.375" customWidth="1"/>
    <col min="13827" max="13830" width="4.875" customWidth="1"/>
    <col min="13831" max="13833" width="6" customWidth="1"/>
    <col min="13834" max="13847" width="5" customWidth="1"/>
    <col min="13848" max="13848" width="6" customWidth="1"/>
    <col min="14081" max="14081" width="4.875" customWidth="1"/>
    <col min="14082" max="14082" width="5.375" customWidth="1"/>
    <col min="14083" max="14086" width="4.875" customWidth="1"/>
    <col min="14087" max="14089" width="6" customWidth="1"/>
    <col min="14090" max="14103" width="5" customWidth="1"/>
    <col min="14104" max="14104" width="6" customWidth="1"/>
    <col min="14337" max="14337" width="4.875" customWidth="1"/>
    <col min="14338" max="14338" width="5.375" customWidth="1"/>
    <col min="14339" max="14342" width="4.875" customWidth="1"/>
    <col min="14343" max="14345" width="6" customWidth="1"/>
    <col min="14346" max="14359" width="5" customWidth="1"/>
    <col min="14360" max="14360" width="6" customWidth="1"/>
    <col min="14593" max="14593" width="4.875" customWidth="1"/>
    <col min="14594" max="14594" width="5.375" customWidth="1"/>
    <col min="14595" max="14598" width="4.875" customWidth="1"/>
    <col min="14599" max="14601" width="6" customWidth="1"/>
    <col min="14602" max="14615" width="5" customWidth="1"/>
    <col min="14616" max="14616" width="6" customWidth="1"/>
    <col min="14849" max="14849" width="4.875" customWidth="1"/>
    <col min="14850" max="14850" width="5.375" customWidth="1"/>
    <col min="14851" max="14854" width="4.875" customWidth="1"/>
    <col min="14855" max="14857" width="6" customWidth="1"/>
    <col min="14858" max="14871" width="5" customWidth="1"/>
    <col min="14872" max="14872" width="6" customWidth="1"/>
    <col min="15105" max="15105" width="4.875" customWidth="1"/>
    <col min="15106" max="15106" width="5.375" customWidth="1"/>
    <col min="15107" max="15110" width="4.875" customWidth="1"/>
    <col min="15111" max="15113" width="6" customWidth="1"/>
    <col min="15114" max="15127" width="5" customWidth="1"/>
    <col min="15128" max="15128" width="6" customWidth="1"/>
    <col min="15361" max="15361" width="4.875" customWidth="1"/>
    <col min="15362" max="15362" width="5.375" customWidth="1"/>
    <col min="15363" max="15366" width="4.875" customWidth="1"/>
    <col min="15367" max="15369" width="6" customWidth="1"/>
    <col min="15370" max="15383" width="5" customWidth="1"/>
    <col min="15384" max="15384" width="6" customWidth="1"/>
    <col min="15617" max="15617" width="4.875" customWidth="1"/>
    <col min="15618" max="15618" width="5.375" customWidth="1"/>
    <col min="15619" max="15622" width="4.875" customWidth="1"/>
    <col min="15623" max="15625" width="6" customWidth="1"/>
    <col min="15626" max="15639" width="5" customWidth="1"/>
    <col min="15640" max="15640" width="6" customWidth="1"/>
    <col min="15873" max="15873" width="4.875" customWidth="1"/>
    <col min="15874" max="15874" width="5.375" customWidth="1"/>
    <col min="15875" max="15878" width="4.875" customWidth="1"/>
    <col min="15879" max="15881" width="6" customWidth="1"/>
    <col min="15882" max="15895" width="5" customWidth="1"/>
    <col min="15896" max="15896" width="6" customWidth="1"/>
    <col min="16129" max="16129" width="4.875" customWidth="1"/>
    <col min="16130" max="16130" width="5.375" customWidth="1"/>
    <col min="16131" max="16134" width="4.875" customWidth="1"/>
    <col min="16135" max="16137" width="6" customWidth="1"/>
    <col min="16138" max="16151" width="5" customWidth="1"/>
    <col min="16152" max="16152" width="6" customWidth="1"/>
  </cols>
  <sheetData>
    <row r="1" spans="1:41" x14ac:dyDescent="0.2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575"/>
      <c r="S1" s="575"/>
      <c r="T1" s="575"/>
      <c r="U1" s="575"/>
      <c r="V1" s="575"/>
      <c r="W1" s="575"/>
      <c r="X1" s="575"/>
    </row>
    <row r="2" spans="1:41" x14ac:dyDescent="0.25">
      <c r="A2" s="590" t="s">
        <v>11</v>
      </c>
      <c r="B2" s="590"/>
      <c r="C2" s="590"/>
      <c r="D2" s="590"/>
      <c r="E2" s="590"/>
      <c r="F2" s="590"/>
      <c r="G2" s="590"/>
      <c r="H2" s="590"/>
      <c r="I2" s="590"/>
      <c r="J2" s="590"/>
      <c r="K2" s="287"/>
      <c r="L2" s="287"/>
      <c r="M2" s="287"/>
      <c r="N2" s="287"/>
      <c r="O2" s="287"/>
      <c r="P2" s="286"/>
      <c r="Q2" s="286"/>
      <c r="R2" s="591"/>
      <c r="S2" s="591"/>
      <c r="T2" s="591"/>
      <c r="U2" s="591"/>
      <c r="V2" s="591"/>
      <c r="W2" s="591"/>
      <c r="X2" s="591"/>
    </row>
    <row r="3" spans="1:41" ht="3.75" customHeight="1" x14ac:dyDescent="0.25">
      <c r="A3" s="286"/>
      <c r="B3" s="288"/>
      <c r="C3" s="288"/>
      <c r="D3" s="288"/>
      <c r="E3" s="288"/>
      <c r="F3" s="288"/>
      <c r="G3" s="288"/>
      <c r="H3" s="288"/>
      <c r="I3" s="288"/>
      <c r="J3" s="288"/>
      <c r="K3" s="286"/>
      <c r="L3" s="286"/>
      <c r="M3" s="286"/>
      <c r="N3" s="286"/>
      <c r="O3" s="286"/>
      <c r="P3" s="286"/>
      <c r="Q3" s="286"/>
      <c r="R3" s="286"/>
      <c r="S3" s="289"/>
      <c r="T3" s="286"/>
      <c r="U3" s="286"/>
      <c r="V3" s="286"/>
      <c r="W3" s="286"/>
      <c r="X3" s="286"/>
    </row>
    <row r="4" spans="1:41" x14ac:dyDescent="0.25">
      <c r="A4" s="575" t="s">
        <v>249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</row>
    <row r="5" spans="1:41" x14ac:dyDescent="0.25">
      <c r="A5" s="575" t="s">
        <v>250</v>
      </c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5"/>
      <c r="AA5" s="575"/>
      <c r="AB5" s="575"/>
      <c r="AC5" s="575"/>
      <c r="AD5" s="575"/>
      <c r="AE5" s="575"/>
      <c r="AF5" s="575"/>
      <c r="AG5" s="575"/>
      <c r="AH5" s="575"/>
      <c r="AI5" s="575"/>
      <c r="AJ5" s="575"/>
      <c r="AK5" s="575"/>
      <c r="AL5" s="575"/>
      <c r="AM5" s="575"/>
      <c r="AN5" s="575"/>
      <c r="AO5" s="575"/>
    </row>
    <row r="6" spans="1:41" ht="16.5" thickBot="1" x14ac:dyDescent="0.3">
      <c r="A6" s="575" t="s">
        <v>251</v>
      </c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</row>
    <row r="7" spans="1:41" ht="16.5" thickTop="1" x14ac:dyDescent="0.25">
      <c r="A7" s="576" t="s">
        <v>17</v>
      </c>
      <c r="B7" s="577"/>
      <c r="C7" s="578" t="s">
        <v>252</v>
      </c>
      <c r="D7" s="290"/>
      <c r="E7" s="290"/>
      <c r="F7" s="290"/>
      <c r="G7" s="581" t="s">
        <v>253</v>
      </c>
      <c r="H7" s="582"/>
      <c r="I7" s="583"/>
      <c r="J7" s="584" t="s">
        <v>20</v>
      </c>
      <c r="K7" s="584"/>
      <c r="L7" s="584"/>
      <c r="M7" s="584"/>
      <c r="N7" s="584" t="s">
        <v>21</v>
      </c>
      <c r="O7" s="584"/>
      <c r="P7" s="584"/>
      <c r="Q7" s="584"/>
      <c r="R7" s="584"/>
      <c r="S7" s="584" t="s">
        <v>22</v>
      </c>
      <c r="T7" s="584"/>
      <c r="U7" s="584"/>
      <c r="V7" s="584"/>
      <c r="W7" s="581" t="s">
        <v>254</v>
      </c>
      <c r="X7" s="585"/>
      <c r="Y7" s="291"/>
    </row>
    <row r="8" spans="1:41" ht="21" x14ac:dyDescent="0.25">
      <c r="A8" s="586" t="s">
        <v>255</v>
      </c>
      <c r="B8" s="587"/>
      <c r="C8" s="579"/>
      <c r="D8" s="292"/>
      <c r="E8" s="292"/>
      <c r="F8" s="292"/>
      <c r="G8" s="293" t="s">
        <v>256</v>
      </c>
      <c r="H8" s="294" t="s">
        <v>257</v>
      </c>
      <c r="I8" s="294" t="s">
        <v>258</v>
      </c>
      <c r="J8" s="294" t="s">
        <v>259</v>
      </c>
      <c r="K8" s="294" t="s">
        <v>260</v>
      </c>
      <c r="L8" s="294" t="s">
        <v>261</v>
      </c>
      <c r="M8" s="294" t="s">
        <v>262</v>
      </c>
      <c r="N8" s="294" t="s">
        <v>263</v>
      </c>
      <c r="O8" s="295" t="s">
        <v>264</v>
      </c>
      <c r="P8" s="293" t="s">
        <v>265</v>
      </c>
      <c r="Q8" s="295" t="s">
        <v>266</v>
      </c>
      <c r="R8" s="294" t="s">
        <v>43</v>
      </c>
      <c r="S8" s="296" t="s">
        <v>267</v>
      </c>
      <c r="T8" s="296" t="s">
        <v>256</v>
      </c>
      <c r="U8" s="296" t="s">
        <v>257</v>
      </c>
      <c r="V8" s="296" t="s">
        <v>258</v>
      </c>
      <c r="W8" s="296" t="s">
        <v>268</v>
      </c>
      <c r="X8" s="297" t="s">
        <v>269</v>
      </c>
      <c r="Y8" s="291"/>
    </row>
    <row r="9" spans="1:41" ht="16.5" thickBot="1" x14ac:dyDescent="0.3">
      <c r="A9" s="588" t="s">
        <v>270</v>
      </c>
      <c r="B9" s="589"/>
      <c r="C9" s="580"/>
      <c r="D9" s="298"/>
      <c r="E9" s="298"/>
      <c r="F9" s="298"/>
      <c r="G9" s="299">
        <v>1</v>
      </c>
      <c r="H9" s="299">
        <v>2</v>
      </c>
      <c r="I9" s="299">
        <v>3</v>
      </c>
      <c r="J9" s="299">
        <v>4</v>
      </c>
      <c r="K9" s="299">
        <v>5</v>
      </c>
      <c r="L9" s="299">
        <v>6</v>
      </c>
      <c r="M9" s="299">
        <v>7</v>
      </c>
      <c r="N9" s="299">
        <v>8</v>
      </c>
      <c r="O9" s="299">
        <v>9</v>
      </c>
      <c r="P9" s="299">
        <v>10</v>
      </c>
      <c r="Q9" s="299">
        <v>11</v>
      </c>
      <c r="R9" s="299">
        <v>12</v>
      </c>
      <c r="S9" s="299">
        <v>13</v>
      </c>
      <c r="T9" s="299">
        <v>14</v>
      </c>
      <c r="U9" s="299">
        <v>15</v>
      </c>
      <c r="V9" s="299">
        <v>16</v>
      </c>
      <c r="W9" s="300">
        <v>17</v>
      </c>
      <c r="X9" s="301">
        <v>18</v>
      </c>
      <c r="Y9" s="291"/>
    </row>
    <row r="10" spans="1:41" ht="14.25" customHeight="1" x14ac:dyDescent="0.25">
      <c r="A10" s="509" t="s">
        <v>271</v>
      </c>
      <c r="B10" s="511" t="s">
        <v>272</v>
      </c>
      <c r="C10" s="302">
        <v>1</v>
      </c>
      <c r="D10" s="302"/>
      <c r="E10" s="302"/>
      <c r="F10" s="302"/>
      <c r="G10" s="564" t="s">
        <v>273</v>
      </c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565"/>
      <c r="Y10" s="291"/>
    </row>
    <row r="11" spans="1:41" ht="14.25" customHeight="1" x14ac:dyDescent="0.25">
      <c r="A11" s="490"/>
      <c r="B11" s="481"/>
      <c r="C11" s="303" t="s">
        <v>274</v>
      </c>
      <c r="D11" s="566" t="s">
        <v>275</v>
      </c>
      <c r="E11" s="566"/>
      <c r="F11" s="566"/>
      <c r="G11" s="567" t="s">
        <v>276</v>
      </c>
      <c r="H11" s="567"/>
      <c r="I11" s="567"/>
      <c r="J11" s="567"/>
      <c r="K11" s="567"/>
      <c r="L11" s="567"/>
      <c r="M11" s="567"/>
      <c r="N11" s="567"/>
      <c r="O11" s="567"/>
      <c r="P11" s="567"/>
      <c r="Q11" s="567"/>
      <c r="R11" s="567"/>
      <c r="S11" s="567"/>
      <c r="T11" s="567"/>
      <c r="U11" s="567"/>
      <c r="V11" s="567"/>
      <c r="W11" s="567"/>
      <c r="X11" s="568"/>
      <c r="Y11" s="291"/>
    </row>
    <row r="12" spans="1:41" ht="17.25" customHeight="1" x14ac:dyDescent="0.25">
      <c r="A12" s="490"/>
      <c r="B12" s="481"/>
      <c r="C12" s="303" t="s">
        <v>277</v>
      </c>
      <c r="D12" s="566"/>
      <c r="E12" s="566"/>
      <c r="F12" s="566"/>
      <c r="G12" s="569" t="s">
        <v>278</v>
      </c>
      <c r="H12" s="569"/>
      <c r="I12" s="569"/>
      <c r="J12" s="569"/>
      <c r="K12" s="569"/>
      <c r="L12" s="569"/>
      <c r="M12" s="569"/>
      <c r="N12" s="569"/>
      <c r="O12" s="569"/>
      <c r="P12" s="569"/>
      <c r="Q12" s="569"/>
      <c r="R12" s="569"/>
      <c r="S12" s="569"/>
      <c r="T12" s="569"/>
      <c r="U12" s="569"/>
      <c r="V12" s="569"/>
      <c r="W12" s="569"/>
      <c r="X12" s="570"/>
      <c r="Y12" s="291"/>
    </row>
    <row r="13" spans="1:41" ht="14.25" customHeight="1" x14ac:dyDescent="0.25">
      <c r="A13" s="490"/>
      <c r="B13" s="481" t="s">
        <v>279</v>
      </c>
      <c r="C13" s="303" t="s">
        <v>280</v>
      </c>
      <c r="D13" s="304"/>
      <c r="E13" s="304"/>
      <c r="F13" s="304"/>
      <c r="G13" s="571" t="s">
        <v>281</v>
      </c>
      <c r="H13" s="571"/>
      <c r="I13" s="571"/>
      <c r="J13" s="571"/>
      <c r="K13" s="571"/>
      <c r="L13" s="571"/>
      <c r="M13" s="571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2"/>
      <c r="Y13" s="291"/>
    </row>
    <row r="14" spans="1:41" ht="14.25" customHeight="1" thickBot="1" x14ac:dyDescent="0.3">
      <c r="A14" s="510"/>
      <c r="B14" s="482"/>
      <c r="C14" s="305" t="s">
        <v>282</v>
      </c>
      <c r="D14" s="306"/>
      <c r="E14" s="306"/>
      <c r="F14" s="306"/>
      <c r="G14" s="573" t="s">
        <v>283</v>
      </c>
      <c r="H14" s="573"/>
      <c r="I14" s="573"/>
      <c r="J14" s="573"/>
      <c r="K14" s="573"/>
      <c r="L14" s="573"/>
      <c r="M14" s="573"/>
      <c r="N14" s="573"/>
      <c r="O14" s="573"/>
      <c r="P14" s="573"/>
      <c r="Q14" s="573"/>
      <c r="R14" s="573"/>
      <c r="S14" s="573"/>
      <c r="T14" s="573"/>
      <c r="U14" s="573"/>
      <c r="V14" s="573"/>
      <c r="W14" s="573"/>
      <c r="X14" s="574"/>
      <c r="Y14" s="291"/>
    </row>
    <row r="15" spans="1:41" ht="14.25" customHeight="1" x14ac:dyDescent="0.25">
      <c r="A15" s="489" t="s">
        <v>284</v>
      </c>
      <c r="B15" s="492" t="s">
        <v>272</v>
      </c>
      <c r="C15" s="307" t="s">
        <v>280</v>
      </c>
      <c r="D15" s="546" t="s">
        <v>285</v>
      </c>
      <c r="E15" s="546"/>
      <c r="F15" s="546"/>
      <c r="G15" s="548" t="s">
        <v>286</v>
      </c>
      <c r="H15" s="549"/>
      <c r="I15" s="549"/>
      <c r="J15" s="549"/>
      <c r="K15" s="549"/>
      <c r="L15" s="549"/>
      <c r="M15" s="549"/>
      <c r="N15" s="549"/>
      <c r="O15" s="549"/>
      <c r="P15" s="550"/>
      <c r="Q15" s="308"/>
      <c r="R15" s="557" t="s">
        <v>287</v>
      </c>
      <c r="S15" s="558"/>
      <c r="T15" s="558"/>
      <c r="U15" s="558"/>
      <c r="V15" s="558"/>
      <c r="W15" s="559"/>
      <c r="X15" s="309"/>
      <c r="Y15" s="291"/>
    </row>
    <row r="16" spans="1:41" ht="19.5" customHeight="1" x14ac:dyDescent="0.25">
      <c r="A16" s="490"/>
      <c r="B16" s="481"/>
      <c r="C16" s="303" t="s">
        <v>282</v>
      </c>
      <c r="D16" s="547"/>
      <c r="E16" s="547"/>
      <c r="F16" s="547"/>
      <c r="G16" s="551"/>
      <c r="H16" s="552"/>
      <c r="I16" s="552"/>
      <c r="J16" s="552"/>
      <c r="K16" s="552"/>
      <c r="L16" s="552"/>
      <c r="M16" s="552"/>
      <c r="N16" s="552"/>
      <c r="O16" s="552"/>
      <c r="P16" s="553"/>
      <c r="Q16" s="310"/>
      <c r="R16" s="560"/>
      <c r="S16" s="560"/>
      <c r="T16" s="560"/>
      <c r="U16" s="560"/>
      <c r="V16" s="560"/>
      <c r="W16" s="561"/>
      <c r="X16" s="311"/>
    </row>
    <row r="17" spans="1:24" ht="14.25" customHeight="1" x14ac:dyDescent="0.25">
      <c r="A17" s="490"/>
      <c r="B17" s="481" t="s">
        <v>279</v>
      </c>
      <c r="C17" s="303" t="s">
        <v>280</v>
      </c>
      <c r="D17" s="312"/>
      <c r="E17" s="312"/>
      <c r="F17" s="312"/>
      <c r="G17" s="551"/>
      <c r="H17" s="552"/>
      <c r="I17" s="552"/>
      <c r="J17" s="552"/>
      <c r="K17" s="552"/>
      <c r="L17" s="552"/>
      <c r="M17" s="552"/>
      <c r="N17" s="552"/>
      <c r="O17" s="552"/>
      <c r="P17" s="553"/>
      <c r="Q17" s="310"/>
      <c r="R17" s="560"/>
      <c r="S17" s="560"/>
      <c r="T17" s="560"/>
      <c r="U17" s="560"/>
      <c r="V17" s="560"/>
      <c r="W17" s="561"/>
      <c r="X17" s="311"/>
    </row>
    <row r="18" spans="1:24" ht="14.25" customHeight="1" thickBot="1" x14ac:dyDescent="0.3">
      <c r="A18" s="521"/>
      <c r="B18" s="531"/>
      <c r="C18" s="313" t="s">
        <v>282</v>
      </c>
      <c r="D18" s="314"/>
      <c r="E18" s="314"/>
      <c r="F18" s="314"/>
      <c r="G18" s="554"/>
      <c r="H18" s="555"/>
      <c r="I18" s="555"/>
      <c r="J18" s="555"/>
      <c r="K18" s="555"/>
      <c r="L18" s="555"/>
      <c r="M18" s="555"/>
      <c r="N18" s="555"/>
      <c r="O18" s="555"/>
      <c r="P18" s="556"/>
      <c r="Q18" s="315"/>
      <c r="R18" s="562"/>
      <c r="S18" s="562"/>
      <c r="T18" s="562"/>
      <c r="U18" s="562"/>
      <c r="V18" s="562"/>
      <c r="W18" s="563"/>
      <c r="X18" s="316"/>
    </row>
    <row r="19" spans="1:24" ht="27.75" customHeight="1" x14ac:dyDescent="0.25">
      <c r="A19" s="509" t="s">
        <v>288</v>
      </c>
      <c r="B19" s="511" t="s">
        <v>272</v>
      </c>
      <c r="C19" s="317" t="s">
        <v>280</v>
      </c>
      <c r="D19" s="532" t="s">
        <v>289</v>
      </c>
      <c r="E19" s="532"/>
      <c r="F19" s="532"/>
      <c r="G19" s="534" t="s">
        <v>290</v>
      </c>
      <c r="H19" s="535"/>
      <c r="I19" s="536"/>
      <c r="J19" s="537" t="s">
        <v>291</v>
      </c>
      <c r="K19" s="538"/>
      <c r="L19" s="538"/>
      <c r="M19" s="538"/>
      <c r="N19" s="538"/>
      <c r="O19" s="538"/>
      <c r="P19" s="538"/>
      <c r="Q19" s="538"/>
      <c r="R19" s="538"/>
      <c r="S19" s="538"/>
      <c r="T19" s="538"/>
      <c r="U19" s="538"/>
      <c r="V19" s="538"/>
      <c r="W19" s="538"/>
      <c r="X19" s="539"/>
    </row>
    <row r="20" spans="1:24" ht="14.25" customHeight="1" x14ac:dyDescent="0.25">
      <c r="A20" s="490"/>
      <c r="B20" s="481"/>
      <c r="C20" s="303" t="s">
        <v>282</v>
      </c>
      <c r="D20" s="533"/>
      <c r="E20" s="533"/>
      <c r="F20" s="533"/>
      <c r="G20" s="540" t="s">
        <v>292</v>
      </c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1"/>
    </row>
    <row r="21" spans="1:24" ht="14.25" customHeight="1" x14ac:dyDescent="0.25">
      <c r="A21" s="490"/>
      <c r="B21" s="481" t="s">
        <v>279</v>
      </c>
      <c r="C21" s="303" t="s">
        <v>280</v>
      </c>
      <c r="D21" s="303"/>
      <c r="E21" s="303"/>
      <c r="F21" s="303"/>
      <c r="G21" s="542" t="s">
        <v>276</v>
      </c>
      <c r="H21" s="542"/>
      <c r="I21" s="542"/>
      <c r="J21" s="542"/>
      <c r="K21" s="542"/>
      <c r="L21" s="542"/>
      <c r="M21" s="542"/>
      <c r="N21" s="542"/>
      <c r="O21" s="542"/>
      <c r="P21" s="542"/>
      <c r="Q21" s="542"/>
      <c r="R21" s="542"/>
      <c r="S21" s="542"/>
      <c r="T21" s="542"/>
      <c r="U21" s="542"/>
      <c r="V21" s="542"/>
      <c r="W21" s="542"/>
      <c r="X21" s="543"/>
    </row>
    <row r="22" spans="1:24" ht="14.25" customHeight="1" thickBot="1" x14ac:dyDescent="0.3">
      <c r="A22" s="510"/>
      <c r="B22" s="482"/>
      <c r="C22" s="305" t="s">
        <v>282</v>
      </c>
      <c r="D22" s="305"/>
      <c r="E22" s="305"/>
      <c r="F22" s="305"/>
      <c r="G22" s="544" t="s">
        <v>292</v>
      </c>
      <c r="H22" s="544"/>
      <c r="I22" s="544"/>
      <c r="J22" s="544"/>
      <c r="K22" s="544"/>
      <c r="L22" s="544"/>
      <c r="M22" s="544"/>
      <c r="N22" s="544"/>
      <c r="O22" s="544"/>
      <c r="P22" s="544"/>
      <c r="Q22" s="544"/>
      <c r="R22" s="544"/>
      <c r="S22" s="544"/>
      <c r="T22" s="544"/>
      <c r="U22" s="544"/>
      <c r="V22" s="544"/>
      <c r="W22" s="544"/>
      <c r="X22" s="545"/>
    </row>
    <row r="23" spans="1:24" ht="14.25" customHeight="1" x14ac:dyDescent="0.25">
      <c r="A23" s="489" t="s">
        <v>293</v>
      </c>
      <c r="B23" s="492" t="s">
        <v>272</v>
      </c>
      <c r="C23" s="307" t="s">
        <v>280</v>
      </c>
      <c r="D23" s="307"/>
      <c r="E23" s="307"/>
      <c r="F23" s="307"/>
      <c r="G23" s="522" t="s">
        <v>294</v>
      </c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4"/>
      <c r="S23" s="318"/>
      <c r="T23" s="525" t="s">
        <v>295</v>
      </c>
      <c r="U23" s="526"/>
      <c r="V23" s="526"/>
      <c r="W23" s="527"/>
      <c r="X23" s="309"/>
    </row>
    <row r="24" spans="1:24" ht="14.25" customHeight="1" x14ac:dyDescent="0.25">
      <c r="A24" s="490"/>
      <c r="B24" s="481"/>
      <c r="C24" s="303" t="s">
        <v>282</v>
      </c>
      <c r="D24" s="303"/>
      <c r="E24" s="303"/>
      <c r="F24" s="303"/>
      <c r="G24" s="522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524"/>
      <c r="S24" s="319"/>
      <c r="T24" s="528"/>
      <c r="U24" s="529"/>
      <c r="V24" s="529"/>
      <c r="W24" s="530"/>
      <c r="X24" s="311"/>
    </row>
    <row r="25" spans="1:24" ht="14.25" customHeight="1" x14ac:dyDescent="0.25">
      <c r="A25" s="490"/>
      <c r="B25" s="481" t="s">
        <v>279</v>
      </c>
      <c r="C25" s="303" t="s">
        <v>280</v>
      </c>
      <c r="D25" s="303"/>
      <c r="E25" s="303"/>
      <c r="F25" s="303"/>
      <c r="G25" s="522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4"/>
      <c r="S25" s="319"/>
      <c r="T25" s="528"/>
      <c r="U25" s="529"/>
      <c r="V25" s="529"/>
      <c r="W25" s="530"/>
      <c r="X25" s="311"/>
    </row>
    <row r="26" spans="1:24" ht="6" customHeight="1" thickBot="1" x14ac:dyDescent="0.3">
      <c r="A26" s="521"/>
      <c r="B26" s="531"/>
      <c r="C26" s="313" t="s">
        <v>282</v>
      </c>
      <c r="D26" s="313"/>
      <c r="E26" s="313"/>
      <c r="F26" s="313"/>
      <c r="G26" s="522"/>
      <c r="H26" s="523"/>
      <c r="I26" s="523"/>
      <c r="J26" s="523"/>
      <c r="K26" s="523"/>
      <c r="L26" s="523"/>
      <c r="M26" s="523"/>
      <c r="N26" s="523"/>
      <c r="O26" s="523"/>
      <c r="P26" s="523"/>
      <c r="Q26" s="523"/>
      <c r="R26" s="524"/>
      <c r="S26" s="320"/>
      <c r="T26" s="528"/>
      <c r="U26" s="529"/>
      <c r="V26" s="529"/>
      <c r="W26" s="530"/>
      <c r="X26" s="321"/>
    </row>
    <row r="27" spans="1:24" ht="14.25" customHeight="1" x14ac:dyDescent="0.25">
      <c r="A27" s="509" t="s">
        <v>296</v>
      </c>
      <c r="B27" s="511" t="s">
        <v>272</v>
      </c>
      <c r="C27" s="317" t="s">
        <v>280</v>
      </c>
      <c r="D27" s="317"/>
      <c r="E27" s="317"/>
      <c r="F27" s="317"/>
      <c r="G27" s="512" t="s">
        <v>297</v>
      </c>
      <c r="H27" s="513"/>
      <c r="I27" s="514"/>
      <c r="J27" s="515" t="s">
        <v>298</v>
      </c>
      <c r="K27" s="516"/>
      <c r="L27" s="516"/>
      <c r="M27" s="516"/>
      <c r="N27" s="516"/>
      <c r="O27" s="516"/>
      <c r="P27" s="516"/>
      <c r="Q27" s="516"/>
      <c r="R27" s="516"/>
      <c r="S27" s="516"/>
      <c r="T27" s="516"/>
      <c r="U27" s="516"/>
      <c r="V27" s="516"/>
      <c r="W27" s="516"/>
      <c r="X27" s="517"/>
    </row>
    <row r="28" spans="1:24" ht="14.25" customHeight="1" x14ac:dyDescent="0.25">
      <c r="A28" s="490"/>
      <c r="B28" s="481"/>
      <c r="C28" s="303" t="s">
        <v>282</v>
      </c>
      <c r="D28" s="303"/>
      <c r="E28" s="303"/>
      <c r="F28" s="303"/>
      <c r="G28" s="483"/>
      <c r="H28" s="484"/>
      <c r="I28" s="485"/>
      <c r="J28" s="518" t="s">
        <v>290</v>
      </c>
      <c r="K28" s="519"/>
      <c r="L28" s="519"/>
      <c r="M28" s="519"/>
      <c r="N28" s="519"/>
      <c r="O28" s="519"/>
      <c r="P28" s="519"/>
      <c r="Q28" s="519"/>
      <c r="R28" s="519"/>
      <c r="S28" s="519"/>
      <c r="T28" s="519"/>
      <c r="U28" s="519"/>
      <c r="V28" s="519"/>
      <c r="W28" s="519"/>
      <c r="X28" s="520"/>
    </row>
    <row r="29" spans="1:24" ht="14.25" customHeight="1" thickBot="1" x14ac:dyDescent="0.3">
      <c r="A29" s="490"/>
      <c r="B29" s="481" t="s">
        <v>279</v>
      </c>
      <c r="C29" s="303" t="s">
        <v>280</v>
      </c>
      <c r="D29" s="303"/>
      <c r="E29" s="303"/>
      <c r="F29" s="303"/>
      <c r="G29" s="483"/>
      <c r="H29" s="484"/>
      <c r="I29" s="485"/>
      <c r="J29" s="483" t="s">
        <v>285</v>
      </c>
      <c r="K29" s="484"/>
      <c r="L29" s="484"/>
      <c r="M29" s="484"/>
      <c r="N29" s="484"/>
      <c r="O29" s="484"/>
      <c r="P29" s="484"/>
      <c r="Q29" s="484"/>
      <c r="R29" s="485"/>
      <c r="S29" s="322"/>
      <c r="T29" s="323"/>
      <c r="U29" s="323"/>
      <c r="V29" s="324"/>
      <c r="W29" s="324"/>
      <c r="X29" s="309"/>
    </row>
    <row r="30" spans="1:24" ht="14.25" customHeight="1" thickBot="1" x14ac:dyDescent="0.3">
      <c r="A30" s="510"/>
      <c r="B30" s="482"/>
      <c r="C30" s="305" t="s">
        <v>282</v>
      </c>
      <c r="D30" s="305"/>
      <c r="E30" s="305"/>
      <c r="F30" s="305"/>
      <c r="G30" s="486"/>
      <c r="H30" s="487"/>
      <c r="I30" s="488"/>
      <c r="J30" s="486"/>
      <c r="K30" s="487"/>
      <c r="L30" s="487"/>
      <c r="M30" s="487"/>
      <c r="N30" s="487"/>
      <c r="O30" s="487"/>
      <c r="P30" s="487"/>
      <c r="Q30" s="487"/>
      <c r="R30" s="488"/>
      <c r="S30" s="322"/>
      <c r="T30" s="322"/>
      <c r="U30" s="322"/>
      <c r="V30" s="325"/>
      <c r="W30" s="325"/>
      <c r="X30" s="326"/>
    </row>
    <row r="31" spans="1:24" ht="9.75" customHeight="1" x14ac:dyDescent="0.25">
      <c r="A31" s="489" t="s">
        <v>299</v>
      </c>
      <c r="B31" s="492" t="s">
        <v>272</v>
      </c>
      <c r="C31" s="307" t="s">
        <v>280</v>
      </c>
      <c r="D31" s="307"/>
      <c r="E31" s="307"/>
      <c r="F31" s="307"/>
      <c r="G31" s="318"/>
      <c r="H31" s="318"/>
      <c r="I31" s="318"/>
      <c r="J31" s="493" t="s">
        <v>300</v>
      </c>
      <c r="K31" s="494"/>
      <c r="L31" s="494"/>
      <c r="M31" s="494"/>
      <c r="N31" s="494"/>
      <c r="O31" s="494"/>
      <c r="P31" s="494"/>
      <c r="Q31" s="495"/>
      <c r="R31" s="318"/>
      <c r="S31" s="318"/>
      <c r="T31" s="318"/>
      <c r="U31" s="318"/>
      <c r="V31" s="318"/>
      <c r="W31" s="318"/>
      <c r="X31" s="309"/>
    </row>
    <row r="32" spans="1:24" ht="6.75" customHeight="1" x14ac:dyDescent="0.25">
      <c r="A32" s="490"/>
      <c r="B32" s="481"/>
      <c r="C32" s="303" t="s">
        <v>282</v>
      </c>
      <c r="D32" s="303"/>
      <c r="E32" s="303"/>
      <c r="F32" s="303"/>
      <c r="G32" s="319"/>
      <c r="H32" s="319"/>
      <c r="I32" s="319"/>
      <c r="J32" s="496"/>
      <c r="K32" s="497"/>
      <c r="L32" s="497"/>
      <c r="M32" s="497"/>
      <c r="N32" s="497"/>
      <c r="O32" s="497"/>
      <c r="P32" s="497"/>
      <c r="Q32" s="498"/>
      <c r="R32" s="319"/>
      <c r="S32" s="319"/>
      <c r="T32" s="319"/>
      <c r="U32" s="319"/>
      <c r="V32" s="319"/>
      <c r="W32" s="319"/>
      <c r="X32" s="311"/>
    </row>
    <row r="33" spans="1:24" ht="14.25" customHeight="1" x14ac:dyDescent="0.25">
      <c r="A33" s="490"/>
      <c r="B33" s="481" t="s">
        <v>279</v>
      </c>
      <c r="C33" s="303" t="s">
        <v>280</v>
      </c>
      <c r="D33" s="303"/>
      <c r="E33" s="303"/>
      <c r="F33" s="303"/>
      <c r="G33" s="503" t="s">
        <v>298</v>
      </c>
      <c r="H33" s="504"/>
      <c r="I33" s="505"/>
      <c r="J33" s="496"/>
      <c r="K33" s="497"/>
      <c r="L33" s="497"/>
      <c r="M33" s="497"/>
      <c r="N33" s="497"/>
      <c r="O33" s="497"/>
      <c r="P33" s="497"/>
      <c r="Q33" s="498"/>
      <c r="R33" s="327"/>
      <c r="S33" s="327"/>
      <c r="T33" s="327"/>
      <c r="U33" s="327"/>
      <c r="V33" s="327"/>
      <c r="W33" s="327"/>
      <c r="X33" s="328"/>
    </row>
    <row r="34" spans="1:24" ht="40.5" customHeight="1" thickBot="1" x14ac:dyDescent="0.3">
      <c r="A34" s="491"/>
      <c r="B34" s="502"/>
      <c r="C34" s="329" t="s">
        <v>282</v>
      </c>
      <c r="D34" s="329"/>
      <c r="E34" s="329"/>
      <c r="F34" s="329"/>
      <c r="G34" s="506" t="s">
        <v>301</v>
      </c>
      <c r="H34" s="507"/>
      <c r="I34" s="508"/>
      <c r="J34" s="499"/>
      <c r="K34" s="500"/>
      <c r="L34" s="500"/>
      <c r="M34" s="500"/>
      <c r="N34" s="500"/>
      <c r="O34" s="500"/>
      <c r="P34" s="500"/>
      <c r="Q34" s="501"/>
      <c r="R34" s="330"/>
      <c r="S34" s="330"/>
      <c r="T34" s="330"/>
      <c r="U34" s="330"/>
      <c r="V34" s="330"/>
      <c r="W34" s="330"/>
      <c r="X34" s="331"/>
    </row>
    <row r="35" spans="1:24" ht="9" customHeight="1" thickTop="1" x14ac:dyDescent="0.25">
      <c r="A35" s="291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</row>
    <row r="36" spans="1:24" x14ac:dyDescent="0.25">
      <c r="A36" s="291"/>
      <c r="B36" s="291"/>
      <c r="C36" s="291"/>
      <c r="D36" s="291"/>
      <c r="E36" s="291" t="s">
        <v>143</v>
      </c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480" t="s">
        <v>11</v>
      </c>
      <c r="U36" s="480"/>
      <c r="V36" s="480"/>
      <c r="W36" s="480"/>
      <c r="X36" s="480"/>
    </row>
    <row r="37" spans="1:24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332"/>
      <c r="U37" s="332"/>
      <c r="V37" s="332"/>
      <c r="W37" s="332"/>
      <c r="X37" s="291"/>
    </row>
    <row r="38" spans="1:24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333"/>
      <c r="U38" s="333"/>
      <c r="V38" s="333"/>
      <c r="W38" s="333"/>
      <c r="X38" s="291"/>
    </row>
    <row r="39" spans="1:24" x14ac:dyDescent="0.25">
      <c r="A39" s="291"/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480" t="s">
        <v>56</v>
      </c>
      <c r="U39" s="480"/>
      <c r="V39" s="480"/>
      <c r="W39" s="480"/>
      <c r="X39" s="480"/>
    </row>
  </sheetData>
  <mergeCells count="60">
    <mergeCell ref="Y5:AO5"/>
    <mergeCell ref="R1:X1"/>
    <mergeCell ref="A2:J2"/>
    <mergeCell ref="R2:X2"/>
    <mergeCell ref="A4:X4"/>
    <mergeCell ref="A5:X5"/>
    <mergeCell ref="A6:X6"/>
    <mergeCell ref="A7:B7"/>
    <mergeCell ref="C7:C9"/>
    <mergeCell ref="G7:I7"/>
    <mergeCell ref="J7:M7"/>
    <mergeCell ref="N7:R7"/>
    <mergeCell ref="S7:V7"/>
    <mergeCell ref="W7:X7"/>
    <mergeCell ref="A8:B8"/>
    <mergeCell ref="A9:B9"/>
    <mergeCell ref="A10:A14"/>
    <mergeCell ref="B10:B12"/>
    <mergeCell ref="G10:X10"/>
    <mergeCell ref="D11:F12"/>
    <mergeCell ref="G11:X11"/>
    <mergeCell ref="G12:X12"/>
    <mergeCell ref="B13:B14"/>
    <mergeCell ref="G13:X13"/>
    <mergeCell ref="G14:X14"/>
    <mergeCell ref="A15:A18"/>
    <mergeCell ref="B15:B16"/>
    <mergeCell ref="D15:F16"/>
    <mergeCell ref="G15:P18"/>
    <mergeCell ref="R15:W18"/>
    <mergeCell ref="B17:B18"/>
    <mergeCell ref="A19:A22"/>
    <mergeCell ref="B19:B20"/>
    <mergeCell ref="D19:F20"/>
    <mergeCell ref="G19:I19"/>
    <mergeCell ref="J19:X19"/>
    <mergeCell ref="G20:X20"/>
    <mergeCell ref="B21:B22"/>
    <mergeCell ref="G21:X21"/>
    <mergeCell ref="G22:X22"/>
    <mergeCell ref="A23:A26"/>
    <mergeCell ref="B23:B24"/>
    <mergeCell ref="G23:R26"/>
    <mergeCell ref="T23:W26"/>
    <mergeCell ref="B25:B26"/>
    <mergeCell ref="T36:X36"/>
    <mergeCell ref="T39:X39"/>
    <mergeCell ref="B29:B30"/>
    <mergeCell ref="J29:R30"/>
    <mergeCell ref="A31:A34"/>
    <mergeCell ref="B31:B32"/>
    <mergeCell ref="J31:Q34"/>
    <mergeCell ref="B33:B34"/>
    <mergeCell ref="G33:I33"/>
    <mergeCell ref="G34:I34"/>
    <mergeCell ref="A27:A30"/>
    <mergeCell ref="B27:B28"/>
    <mergeCell ref="G27:I30"/>
    <mergeCell ref="J27:X27"/>
    <mergeCell ref="J28:X2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opLeftCell="A7" workbookViewId="0">
      <selection activeCell="A6" sqref="A6:U6"/>
    </sheetView>
  </sheetViews>
  <sheetFormatPr defaultRowHeight="15.75" x14ac:dyDescent="0.25"/>
  <cols>
    <col min="1" max="1" width="4.875" customWidth="1"/>
    <col min="2" max="2" width="5.375" customWidth="1"/>
    <col min="3" max="3" width="4.875" customWidth="1"/>
    <col min="4" max="7" width="6" customWidth="1"/>
    <col min="8" max="23" width="5.125" customWidth="1"/>
    <col min="24" max="25" width="5.625" customWidth="1"/>
    <col min="253" max="253" width="4.875" customWidth="1"/>
    <col min="254" max="254" width="5.375" customWidth="1"/>
    <col min="255" max="255" width="4.875" customWidth="1"/>
    <col min="256" max="259" width="6" customWidth="1"/>
    <col min="260" max="275" width="5.125" customWidth="1"/>
    <col min="509" max="509" width="4.875" customWidth="1"/>
    <col min="510" max="510" width="5.375" customWidth="1"/>
    <col min="511" max="511" width="4.875" customWidth="1"/>
    <col min="512" max="515" width="6" customWidth="1"/>
    <col min="516" max="531" width="5.125" customWidth="1"/>
    <col min="765" max="765" width="4.875" customWidth="1"/>
    <col min="766" max="766" width="5.375" customWidth="1"/>
    <col min="767" max="767" width="4.875" customWidth="1"/>
    <col min="768" max="771" width="6" customWidth="1"/>
    <col min="772" max="787" width="5.125" customWidth="1"/>
    <col min="1021" max="1021" width="4.875" customWidth="1"/>
    <col min="1022" max="1022" width="5.375" customWidth="1"/>
    <col min="1023" max="1023" width="4.875" customWidth="1"/>
    <col min="1024" max="1027" width="6" customWidth="1"/>
    <col min="1028" max="1043" width="5.125" customWidth="1"/>
    <col min="1277" max="1277" width="4.875" customWidth="1"/>
    <col min="1278" max="1278" width="5.375" customWidth="1"/>
    <col min="1279" max="1279" width="4.875" customWidth="1"/>
    <col min="1280" max="1283" width="6" customWidth="1"/>
    <col min="1284" max="1299" width="5.125" customWidth="1"/>
    <col min="1533" max="1533" width="4.875" customWidth="1"/>
    <col min="1534" max="1534" width="5.375" customWidth="1"/>
    <col min="1535" max="1535" width="4.875" customWidth="1"/>
    <col min="1536" max="1539" width="6" customWidth="1"/>
    <col min="1540" max="1555" width="5.125" customWidth="1"/>
    <col min="1789" max="1789" width="4.875" customWidth="1"/>
    <col min="1790" max="1790" width="5.375" customWidth="1"/>
    <col min="1791" max="1791" width="4.875" customWidth="1"/>
    <col min="1792" max="1795" width="6" customWidth="1"/>
    <col min="1796" max="1811" width="5.125" customWidth="1"/>
    <col min="2045" max="2045" width="4.875" customWidth="1"/>
    <col min="2046" max="2046" width="5.375" customWidth="1"/>
    <col min="2047" max="2047" width="4.875" customWidth="1"/>
    <col min="2048" max="2051" width="6" customWidth="1"/>
    <col min="2052" max="2067" width="5.125" customWidth="1"/>
    <col min="2301" max="2301" width="4.875" customWidth="1"/>
    <col min="2302" max="2302" width="5.375" customWidth="1"/>
    <col min="2303" max="2303" width="4.875" customWidth="1"/>
    <col min="2304" max="2307" width="6" customWidth="1"/>
    <col min="2308" max="2323" width="5.125" customWidth="1"/>
    <col min="2557" max="2557" width="4.875" customWidth="1"/>
    <col min="2558" max="2558" width="5.375" customWidth="1"/>
    <col min="2559" max="2559" width="4.875" customWidth="1"/>
    <col min="2560" max="2563" width="6" customWidth="1"/>
    <col min="2564" max="2579" width="5.125" customWidth="1"/>
    <col min="2813" max="2813" width="4.875" customWidth="1"/>
    <col min="2814" max="2814" width="5.375" customWidth="1"/>
    <col min="2815" max="2815" width="4.875" customWidth="1"/>
    <col min="2816" max="2819" width="6" customWidth="1"/>
    <col min="2820" max="2835" width="5.125" customWidth="1"/>
    <col min="3069" max="3069" width="4.875" customWidth="1"/>
    <col min="3070" max="3070" width="5.375" customWidth="1"/>
    <col min="3071" max="3071" width="4.875" customWidth="1"/>
    <col min="3072" max="3075" width="6" customWidth="1"/>
    <col min="3076" max="3091" width="5.125" customWidth="1"/>
    <col min="3325" max="3325" width="4.875" customWidth="1"/>
    <col min="3326" max="3326" width="5.375" customWidth="1"/>
    <col min="3327" max="3327" width="4.875" customWidth="1"/>
    <col min="3328" max="3331" width="6" customWidth="1"/>
    <col min="3332" max="3347" width="5.125" customWidth="1"/>
    <col min="3581" max="3581" width="4.875" customWidth="1"/>
    <col min="3582" max="3582" width="5.375" customWidth="1"/>
    <col min="3583" max="3583" width="4.875" customWidth="1"/>
    <col min="3584" max="3587" width="6" customWidth="1"/>
    <col min="3588" max="3603" width="5.125" customWidth="1"/>
    <col min="3837" max="3837" width="4.875" customWidth="1"/>
    <col min="3838" max="3838" width="5.375" customWidth="1"/>
    <col min="3839" max="3839" width="4.875" customWidth="1"/>
    <col min="3840" max="3843" width="6" customWidth="1"/>
    <col min="3844" max="3859" width="5.125" customWidth="1"/>
    <col min="4093" max="4093" width="4.875" customWidth="1"/>
    <col min="4094" max="4094" width="5.375" customWidth="1"/>
    <col min="4095" max="4095" width="4.875" customWidth="1"/>
    <col min="4096" max="4099" width="6" customWidth="1"/>
    <col min="4100" max="4115" width="5.125" customWidth="1"/>
    <col min="4349" max="4349" width="4.875" customWidth="1"/>
    <col min="4350" max="4350" width="5.375" customWidth="1"/>
    <col min="4351" max="4351" width="4.875" customWidth="1"/>
    <col min="4352" max="4355" width="6" customWidth="1"/>
    <col min="4356" max="4371" width="5.125" customWidth="1"/>
    <col min="4605" max="4605" width="4.875" customWidth="1"/>
    <col min="4606" max="4606" width="5.375" customWidth="1"/>
    <col min="4607" max="4607" width="4.875" customWidth="1"/>
    <col min="4608" max="4611" width="6" customWidth="1"/>
    <col min="4612" max="4627" width="5.125" customWidth="1"/>
    <col min="4861" max="4861" width="4.875" customWidth="1"/>
    <col min="4862" max="4862" width="5.375" customWidth="1"/>
    <col min="4863" max="4863" width="4.875" customWidth="1"/>
    <col min="4864" max="4867" width="6" customWidth="1"/>
    <col min="4868" max="4883" width="5.125" customWidth="1"/>
    <col min="5117" max="5117" width="4.875" customWidth="1"/>
    <col min="5118" max="5118" width="5.375" customWidth="1"/>
    <col min="5119" max="5119" width="4.875" customWidth="1"/>
    <col min="5120" max="5123" width="6" customWidth="1"/>
    <col min="5124" max="5139" width="5.125" customWidth="1"/>
    <col min="5373" max="5373" width="4.875" customWidth="1"/>
    <col min="5374" max="5374" width="5.375" customWidth="1"/>
    <col min="5375" max="5375" width="4.875" customWidth="1"/>
    <col min="5376" max="5379" width="6" customWidth="1"/>
    <col min="5380" max="5395" width="5.125" customWidth="1"/>
    <col min="5629" max="5629" width="4.875" customWidth="1"/>
    <col min="5630" max="5630" width="5.375" customWidth="1"/>
    <col min="5631" max="5631" width="4.875" customWidth="1"/>
    <col min="5632" max="5635" width="6" customWidth="1"/>
    <col min="5636" max="5651" width="5.125" customWidth="1"/>
    <col min="5885" max="5885" width="4.875" customWidth="1"/>
    <col min="5886" max="5886" width="5.375" customWidth="1"/>
    <col min="5887" max="5887" width="4.875" customWidth="1"/>
    <col min="5888" max="5891" width="6" customWidth="1"/>
    <col min="5892" max="5907" width="5.125" customWidth="1"/>
    <col min="6141" max="6141" width="4.875" customWidth="1"/>
    <col min="6142" max="6142" width="5.375" customWidth="1"/>
    <col min="6143" max="6143" width="4.875" customWidth="1"/>
    <col min="6144" max="6147" width="6" customWidth="1"/>
    <col min="6148" max="6163" width="5.125" customWidth="1"/>
    <col min="6397" max="6397" width="4.875" customWidth="1"/>
    <col min="6398" max="6398" width="5.375" customWidth="1"/>
    <col min="6399" max="6399" width="4.875" customWidth="1"/>
    <col min="6400" max="6403" width="6" customWidth="1"/>
    <col min="6404" max="6419" width="5.125" customWidth="1"/>
    <col min="6653" max="6653" width="4.875" customWidth="1"/>
    <col min="6654" max="6654" width="5.375" customWidth="1"/>
    <col min="6655" max="6655" width="4.875" customWidth="1"/>
    <col min="6656" max="6659" width="6" customWidth="1"/>
    <col min="6660" max="6675" width="5.125" customWidth="1"/>
    <col min="6909" max="6909" width="4.875" customWidth="1"/>
    <col min="6910" max="6910" width="5.375" customWidth="1"/>
    <col min="6911" max="6911" width="4.875" customWidth="1"/>
    <col min="6912" max="6915" width="6" customWidth="1"/>
    <col min="6916" max="6931" width="5.125" customWidth="1"/>
    <col min="7165" max="7165" width="4.875" customWidth="1"/>
    <col min="7166" max="7166" width="5.375" customWidth="1"/>
    <col min="7167" max="7167" width="4.875" customWidth="1"/>
    <col min="7168" max="7171" width="6" customWidth="1"/>
    <col min="7172" max="7187" width="5.125" customWidth="1"/>
    <col min="7421" max="7421" width="4.875" customWidth="1"/>
    <col min="7422" max="7422" width="5.375" customWidth="1"/>
    <col min="7423" max="7423" width="4.875" customWidth="1"/>
    <col min="7424" max="7427" width="6" customWidth="1"/>
    <col min="7428" max="7443" width="5.125" customWidth="1"/>
    <col min="7677" max="7677" width="4.875" customWidth="1"/>
    <col min="7678" max="7678" width="5.375" customWidth="1"/>
    <col min="7679" max="7679" width="4.875" customWidth="1"/>
    <col min="7680" max="7683" width="6" customWidth="1"/>
    <col min="7684" max="7699" width="5.125" customWidth="1"/>
    <col min="7933" max="7933" width="4.875" customWidth="1"/>
    <col min="7934" max="7934" width="5.375" customWidth="1"/>
    <col min="7935" max="7935" width="4.875" customWidth="1"/>
    <col min="7936" max="7939" width="6" customWidth="1"/>
    <col min="7940" max="7955" width="5.125" customWidth="1"/>
    <col min="8189" max="8189" width="4.875" customWidth="1"/>
    <col min="8190" max="8190" width="5.375" customWidth="1"/>
    <col min="8191" max="8191" width="4.875" customWidth="1"/>
    <col min="8192" max="8195" width="6" customWidth="1"/>
    <col min="8196" max="8211" width="5.125" customWidth="1"/>
    <col min="8445" max="8445" width="4.875" customWidth="1"/>
    <col min="8446" max="8446" width="5.375" customWidth="1"/>
    <col min="8447" max="8447" width="4.875" customWidth="1"/>
    <col min="8448" max="8451" width="6" customWidth="1"/>
    <col min="8452" max="8467" width="5.125" customWidth="1"/>
    <col min="8701" max="8701" width="4.875" customWidth="1"/>
    <col min="8702" max="8702" width="5.375" customWidth="1"/>
    <col min="8703" max="8703" width="4.875" customWidth="1"/>
    <col min="8704" max="8707" width="6" customWidth="1"/>
    <col min="8708" max="8723" width="5.125" customWidth="1"/>
    <col min="8957" max="8957" width="4.875" customWidth="1"/>
    <col min="8958" max="8958" width="5.375" customWidth="1"/>
    <col min="8959" max="8959" width="4.875" customWidth="1"/>
    <col min="8960" max="8963" width="6" customWidth="1"/>
    <col min="8964" max="8979" width="5.125" customWidth="1"/>
    <col min="9213" max="9213" width="4.875" customWidth="1"/>
    <col min="9214" max="9214" width="5.375" customWidth="1"/>
    <col min="9215" max="9215" width="4.875" customWidth="1"/>
    <col min="9216" max="9219" width="6" customWidth="1"/>
    <col min="9220" max="9235" width="5.125" customWidth="1"/>
    <col min="9469" max="9469" width="4.875" customWidth="1"/>
    <col min="9470" max="9470" width="5.375" customWidth="1"/>
    <col min="9471" max="9471" width="4.875" customWidth="1"/>
    <col min="9472" max="9475" width="6" customWidth="1"/>
    <col min="9476" max="9491" width="5.125" customWidth="1"/>
    <col min="9725" max="9725" width="4.875" customWidth="1"/>
    <col min="9726" max="9726" width="5.375" customWidth="1"/>
    <col min="9727" max="9727" width="4.875" customWidth="1"/>
    <col min="9728" max="9731" width="6" customWidth="1"/>
    <col min="9732" max="9747" width="5.125" customWidth="1"/>
    <col min="9981" max="9981" width="4.875" customWidth="1"/>
    <col min="9982" max="9982" width="5.375" customWidth="1"/>
    <col min="9983" max="9983" width="4.875" customWidth="1"/>
    <col min="9984" max="9987" width="6" customWidth="1"/>
    <col min="9988" max="10003" width="5.125" customWidth="1"/>
    <col min="10237" max="10237" width="4.875" customWidth="1"/>
    <col min="10238" max="10238" width="5.375" customWidth="1"/>
    <col min="10239" max="10239" width="4.875" customWidth="1"/>
    <col min="10240" max="10243" width="6" customWidth="1"/>
    <col min="10244" max="10259" width="5.125" customWidth="1"/>
    <col min="10493" max="10493" width="4.875" customWidth="1"/>
    <col min="10494" max="10494" width="5.375" customWidth="1"/>
    <col min="10495" max="10495" width="4.875" customWidth="1"/>
    <col min="10496" max="10499" width="6" customWidth="1"/>
    <col min="10500" max="10515" width="5.125" customWidth="1"/>
    <col min="10749" max="10749" width="4.875" customWidth="1"/>
    <col min="10750" max="10750" width="5.375" customWidth="1"/>
    <col min="10751" max="10751" width="4.875" customWidth="1"/>
    <col min="10752" max="10755" width="6" customWidth="1"/>
    <col min="10756" max="10771" width="5.125" customWidth="1"/>
    <col min="11005" max="11005" width="4.875" customWidth="1"/>
    <col min="11006" max="11006" width="5.375" customWidth="1"/>
    <col min="11007" max="11007" width="4.875" customWidth="1"/>
    <col min="11008" max="11011" width="6" customWidth="1"/>
    <col min="11012" max="11027" width="5.125" customWidth="1"/>
    <col min="11261" max="11261" width="4.875" customWidth="1"/>
    <col min="11262" max="11262" width="5.375" customWidth="1"/>
    <col min="11263" max="11263" width="4.875" customWidth="1"/>
    <col min="11264" max="11267" width="6" customWidth="1"/>
    <col min="11268" max="11283" width="5.125" customWidth="1"/>
    <col min="11517" max="11517" width="4.875" customWidth="1"/>
    <col min="11518" max="11518" width="5.375" customWidth="1"/>
    <col min="11519" max="11519" width="4.875" customWidth="1"/>
    <col min="11520" max="11523" width="6" customWidth="1"/>
    <col min="11524" max="11539" width="5.125" customWidth="1"/>
    <col min="11773" max="11773" width="4.875" customWidth="1"/>
    <col min="11774" max="11774" width="5.375" customWidth="1"/>
    <col min="11775" max="11775" width="4.875" customWidth="1"/>
    <col min="11776" max="11779" width="6" customWidth="1"/>
    <col min="11780" max="11795" width="5.125" customWidth="1"/>
    <col min="12029" max="12029" width="4.875" customWidth="1"/>
    <col min="12030" max="12030" width="5.375" customWidth="1"/>
    <col min="12031" max="12031" width="4.875" customWidth="1"/>
    <col min="12032" max="12035" width="6" customWidth="1"/>
    <col min="12036" max="12051" width="5.125" customWidth="1"/>
    <col min="12285" max="12285" width="4.875" customWidth="1"/>
    <col min="12286" max="12286" width="5.375" customWidth="1"/>
    <col min="12287" max="12287" width="4.875" customWidth="1"/>
    <col min="12288" max="12291" width="6" customWidth="1"/>
    <col min="12292" max="12307" width="5.125" customWidth="1"/>
    <col min="12541" max="12541" width="4.875" customWidth="1"/>
    <col min="12542" max="12542" width="5.375" customWidth="1"/>
    <col min="12543" max="12543" width="4.875" customWidth="1"/>
    <col min="12544" max="12547" width="6" customWidth="1"/>
    <col min="12548" max="12563" width="5.125" customWidth="1"/>
    <col min="12797" max="12797" width="4.875" customWidth="1"/>
    <col min="12798" max="12798" width="5.375" customWidth="1"/>
    <col min="12799" max="12799" width="4.875" customWidth="1"/>
    <col min="12800" max="12803" width="6" customWidth="1"/>
    <col min="12804" max="12819" width="5.125" customWidth="1"/>
    <col min="13053" max="13053" width="4.875" customWidth="1"/>
    <col min="13054" max="13054" width="5.375" customWidth="1"/>
    <col min="13055" max="13055" width="4.875" customWidth="1"/>
    <col min="13056" max="13059" width="6" customWidth="1"/>
    <col min="13060" max="13075" width="5.125" customWidth="1"/>
    <col min="13309" max="13309" width="4.875" customWidth="1"/>
    <col min="13310" max="13310" width="5.375" customWidth="1"/>
    <col min="13311" max="13311" width="4.875" customWidth="1"/>
    <col min="13312" max="13315" width="6" customWidth="1"/>
    <col min="13316" max="13331" width="5.125" customWidth="1"/>
    <col min="13565" max="13565" width="4.875" customWidth="1"/>
    <col min="13566" max="13566" width="5.375" customWidth="1"/>
    <col min="13567" max="13567" width="4.875" customWidth="1"/>
    <col min="13568" max="13571" width="6" customWidth="1"/>
    <col min="13572" max="13587" width="5.125" customWidth="1"/>
    <col min="13821" max="13821" width="4.875" customWidth="1"/>
    <col min="13822" max="13822" width="5.375" customWidth="1"/>
    <col min="13823" max="13823" width="4.875" customWidth="1"/>
    <col min="13824" max="13827" width="6" customWidth="1"/>
    <col min="13828" max="13843" width="5.125" customWidth="1"/>
    <col min="14077" max="14077" width="4.875" customWidth="1"/>
    <col min="14078" max="14078" width="5.375" customWidth="1"/>
    <col min="14079" max="14079" width="4.875" customWidth="1"/>
    <col min="14080" max="14083" width="6" customWidth="1"/>
    <col min="14084" max="14099" width="5.125" customWidth="1"/>
    <col min="14333" max="14333" width="4.875" customWidth="1"/>
    <col min="14334" max="14334" width="5.375" customWidth="1"/>
    <col min="14335" max="14335" width="4.875" customWidth="1"/>
    <col min="14336" max="14339" width="6" customWidth="1"/>
    <col min="14340" max="14355" width="5.125" customWidth="1"/>
    <col min="14589" max="14589" width="4.875" customWidth="1"/>
    <col min="14590" max="14590" width="5.375" customWidth="1"/>
    <col min="14591" max="14591" width="4.875" customWidth="1"/>
    <col min="14592" max="14595" width="6" customWidth="1"/>
    <col min="14596" max="14611" width="5.125" customWidth="1"/>
    <col min="14845" max="14845" width="4.875" customWidth="1"/>
    <col min="14846" max="14846" width="5.375" customWidth="1"/>
    <col min="14847" max="14847" width="4.875" customWidth="1"/>
    <col min="14848" max="14851" width="6" customWidth="1"/>
    <col min="14852" max="14867" width="5.125" customWidth="1"/>
    <col min="15101" max="15101" width="4.875" customWidth="1"/>
    <col min="15102" max="15102" width="5.375" customWidth="1"/>
    <col min="15103" max="15103" width="4.875" customWidth="1"/>
    <col min="15104" max="15107" width="6" customWidth="1"/>
    <col min="15108" max="15123" width="5.125" customWidth="1"/>
    <col min="15357" max="15357" width="4.875" customWidth="1"/>
    <col min="15358" max="15358" width="5.375" customWidth="1"/>
    <col min="15359" max="15359" width="4.875" customWidth="1"/>
    <col min="15360" max="15363" width="6" customWidth="1"/>
    <col min="15364" max="15379" width="5.125" customWidth="1"/>
    <col min="15613" max="15613" width="4.875" customWidth="1"/>
    <col min="15614" max="15614" width="5.375" customWidth="1"/>
    <col min="15615" max="15615" width="4.875" customWidth="1"/>
    <col min="15616" max="15619" width="6" customWidth="1"/>
    <col min="15620" max="15635" width="5.125" customWidth="1"/>
    <col min="15869" max="15869" width="4.875" customWidth="1"/>
    <col min="15870" max="15870" width="5.375" customWidth="1"/>
    <col min="15871" max="15871" width="4.875" customWidth="1"/>
    <col min="15872" max="15875" width="6" customWidth="1"/>
    <col min="15876" max="15891" width="5.125" customWidth="1"/>
    <col min="16125" max="16125" width="4.875" customWidth="1"/>
    <col min="16126" max="16126" width="5.375" customWidth="1"/>
    <col min="16127" max="16127" width="4.875" customWidth="1"/>
    <col min="16128" max="16131" width="6" customWidth="1"/>
    <col min="16132" max="16147" width="5.125" customWidth="1"/>
  </cols>
  <sheetData>
    <row r="1" spans="1:34" x14ac:dyDescent="0.2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575"/>
      <c r="P1" s="575"/>
      <c r="Q1" s="575"/>
      <c r="R1" s="575"/>
      <c r="S1" s="575"/>
      <c r="T1" s="575"/>
      <c r="U1" s="575"/>
    </row>
    <row r="2" spans="1:34" x14ac:dyDescent="0.25">
      <c r="A2" s="590" t="s">
        <v>11</v>
      </c>
      <c r="B2" s="590"/>
      <c r="C2" s="590"/>
      <c r="D2" s="590"/>
      <c r="E2" s="590"/>
      <c r="F2" s="590"/>
      <c r="G2" s="590"/>
      <c r="H2" s="287"/>
      <c r="I2" s="287"/>
      <c r="J2" s="287"/>
      <c r="K2" s="287"/>
      <c r="L2" s="287"/>
      <c r="M2" s="286"/>
      <c r="N2" s="286"/>
      <c r="O2" s="591"/>
      <c r="P2" s="591"/>
      <c r="Q2" s="591"/>
      <c r="R2" s="591"/>
      <c r="S2" s="591"/>
      <c r="T2" s="591"/>
      <c r="U2" s="591"/>
    </row>
    <row r="3" spans="1:34" ht="3.75" customHeight="1" x14ac:dyDescent="0.25">
      <c r="A3" s="286"/>
      <c r="B3" s="288"/>
      <c r="C3" s="288"/>
      <c r="D3" s="288"/>
      <c r="E3" s="288"/>
      <c r="F3" s="288"/>
      <c r="G3" s="288"/>
      <c r="H3" s="286"/>
      <c r="I3" s="286"/>
      <c r="J3" s="286"/>
      <c r="K3" s="286"/>
      <c r="L3" s="286"/>
      <c r="M3" s="286"/>
      <c r="N3" s="286"/>
      <c r="O3" s="286"/>
      <c r="P3" s="289"/>
      <c r="Q3" s="286"/>
      <c r="R3" s="286"/>
      <c r="S3" s="286"/>
      <c r="T3" s="286"/>
      <c r="U3" s="286"/>
    </row>
    <row r="4" spans="1:34" x14ac:dyDescent="0.25">
      <c r="A4" s="575" t="s">
        <v>249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</row>
    <row r="5" spans="1:34" x14ac:dyDescent="0.25">
      <c r="A5" s="575" t="s">
        <v>302</v>
      </c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</row>
    <row r="6" spans="1:34" ht="16.5" thickBot="1" x14ac:dyDescent="0.3">
      <c r="A6" s="575" t="s">
        <v>359</v>
      </c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</row>
    <row r="7" spans="1:34" ht="16.5" thickTop="1" x14ac:dyDescent="0.25">
      <c r="A7" s="617" t="s">
        <v>17</v>
      </c>
      <c r="B7" s="578"/>
      <c r="C7" s="578" t="s">
        <v>252</v>
      </c>
      <c r="D7" s="584" t="s">
        <v>253</v>
      </c>
      <c r="E7" s="584"/>
      <c r="F7" s="584"/>
      <c r="G7" s="584" t="s">
        <v>20</v>
      </c>
      <c r="H7" s="584"/>
      <c r="I7" s="584"/>
      <c r="J7" s="584"/>
      <c r="K7" s="584" t="s">
        <v>21</v>
      </c>
      <c r="L7" s="584"/>
      <c r="M7" s="584"/>
      <c r="N7" s="584"/>
      <c r="O7" s="584"/>
      <c r="P7" s="584" t="s">
        <v>22</v>
      </c>
      <c r="Q7" s="584"/>
      <c r="R7" s="584"/>
      <c r="S7" s="584"/>
      <c r="T7" s="584" t="s">
        <v>254</v>
      </c>
      <c r="U7" s="584"/>
      <c r="V7" s="584"/>
      <c r="W7" s="584"/>
      <c r="X7" s="614" t="s">
        <v>319</v>
      </c>
      <c r="Y7" s="615"/>
    </row>
    <row r="8" spans="1:34" ht="21" x14ac:dyDescent="0.25">
      <c r="A8" s="586" t="s">
        <v>255</v>
      </c>
      <c r="B8" s="579"/>
      <c r="C8" s="579"/>
      <c r="D8" s="293" t="s">
        <v>256</v>
      </c>
      <c r="E8" s="294" t="s">
        <v>257</v>
      </c>
      <c r="F8" s="294" t="s">
        <v>258</v>
      </c>
      <c r="G8" s="294" t="s">
        <v>259</v>
      </c>
      <c r="H8" s="294" t="s">
        <v>260</v>
      </c>
      <c r="I8" s="294" t="s">
        <v>261</v>
      </c>
      <c r="J8" s="294" t="s">
        <v>262</v>
      </c>
      <c r="K8" s="294" t="s">
        <v>263</v>
      </c>
      <c r="L8" s="295" t="s">
        <v>264</v>
      </c>
      <c r="M8" s="293" t="s">
        <v>265</v>
      </c>
      <c r="N8" s="295" t="s">
        <v>266</v>
      </c>
      <c r="O8" s="294" t="s">
        <v>43</v>
      </c>
      <c r="P8" s="296" t="s">
        <v>267</v>
      </c>
      <c r="Q8" s="296" t="s">
        <v>256</v>
      </c>
      <c r="R8" s="296" t="s">
        <v>257</v>
      </c>
      <c r="S8" s="296" t="s">
        <v>258</v>
      </c>
      <c r="T8" s="296" t="s">
        <v>268</v>
      </c>
      <c r="U8" s="296" t="s">
        <v>269</v>
      </c>
      <c r="V8" s="296" t="s">
        <v>93</v>
      </c>
      <c r="W8" s="296" t="s">
        <v>109</v>
      </c>
      <c r="X8" s="358" t="s">
        <v>320</v>
      </c>
      <c r="Y8" s="359" t="s">
        <v>321</v>
      </c>
    </row>
    <row r="9" spans="1:34" x14ac:dyDescent="0.25">
      <c r="A9" s="586" t="s">
        <v>270</v>
      </c>
      <c r="B9" s="579"/>
      <c r="C9" s="579"/>
      <c r="D9" s="334">
        <v>1</v>
      </c>
      <c r="E9" s="334">
        <v>2</v>
      </c>
      <c r="F9" s="334">
        <v>3</v>
      </c>
      <c r="G9" s="334">
        <v>4</v>
      </c>
      <c r="H9" s="334">
        <v>5</v>
      </c>
      <c r="I9" s="334">
        <v>6</v>
      </c>
      <c r="J9" s="334">
        <v>7</v>
      </c>
      <c r="K9" s="334">
        <v>8</v>
      </c>
      <c r="L9" s="334">
        <v>9</v>
      </c>
      <c r="M9" s="334">
        <v>10</v>
      </c>
      <c r="N9" s="334">
        <v>11</v>
      </c>
      <c r="O9" s="334">
        <v>12</v>
      </c>
      <c r="P9" s="334">
        <v>13</v>
      </c>
      <c r="Q9" s="334">
        <v>14</v>
      </c>
      <c r="R9" s="334">
        <v>15</v>
      </c>
      <c r="S9" s="334">
        <v>16</v>
      </c>
      <c r="T9" s="334">
        <v>17</v>
      </c>
      <c r="U9" s="334">
        <v>18</v>
      </c>
      <c r="V9" s="334">
        <v>19</v>
      </c>
      <c r="W9" s="334">
        <v>20</v>
      </c>
      <c r="X9" s="334">
        <v>21</v>
      </c>
      <c r="Y9" s="335">
        <v>22</v>
      </c>
    </row>
    <row r="10" spans="1:34" ht="9" customHeight="1" x14ac:dyDescent="0.25">
      <c r="A10" s="490" t="s">
        <v>271</v>
      </c>
      <c r="B10" s="481"/>
      <c r="C10" s="303" t="s">
        <v>274</v>
      </c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19"/>
      <c r="W10" s="312"/>
      <c r="X10" s="312"/>
      <c r="Y10" s="337"/>
    </row>
    <row r="11" spans="1:34" ht="9" customHeight="1" x14ac:dyDescent="0.25">
      <c r="A11" s="490"/>
      <c r="B11" s="481"/>
      <c r="C11" s="303" t="s">
        <v>277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19"/>
      <c r="W11" s="312"/>
      <c r="X11" s="312"/>
      <c r="Y11" s="337"/>
    </row>
    <row r="12" spans="1:34" ht="9" customHeight="1" x14ac:dyDescent="0.25">
      <c r="A12" s="490"/>
      <c r="B12" s="481" t="s">
        <v>279</v>
      </c>
      <c r="C12" s="303" t="s">
        <v>280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19"/>
      <c r="W12" s="312"/>
      <c r="X12" s="312"/>
      <c r="Y12" s="337"/>
    </row>
    <row r="13" spans="1:34" ht="9" customHeight="1" x14ac:dyDescent="0.25">
      <c r="A13" s="490"/>
      <c r="B13" s="481"/>
      <c r="C13" s="303" t="s">
        <v>282</v>
      </c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19"/>
      <c r="W13" s="312"/>
      <c r="X13" s="312"/>
      <c r="Y13" s="337"/>
    </row>
    <row r="14" spans="1:34" ht="9" customHeight="1" x14ac:dyDescent="0.25">
      <c r="A14" s="490" t="s">
        <v>284</v>
      </c>
      <c r="B14" s="481" t="s">
        <v>272</v>
      </c>
      <c r="C14" s="303" t="s">
        <v>280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19"/>
      <c r="V14" s="319"/>
      <c r="W14" s="312"/>
      <c r="X14" s="312"/>
      <c r="Y14" s="337"/>
    </row>
    <row r="15" spans="1:34" ht="9" customHeight="1" x14ac:dyDescent="0.25">
      <c r="A15" s="490"/>
      <c r="B15" s="481"/>
      <c r="C15" s="303" t="s">
        <v>282</v>
      </c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19"/>
      <c r="V15" s="312"/>
      <c r="W15" s="312"/>
      <c r="X15" s="312"/>
      <c r="Y15" s="337"/>
    </row>
    <row r="16" spans="1:34" ht="9" customHeight="1" x14ac:dyDescent="0.25">
      <c r="A16" s="490"/>
      <c r="B16" s="481" t="s">
        <v>279</v>
      </c>
      <c r="C16" s="303" t="s">
        <v>280</v>
      </c>
      <c r="D16" s="303"/>
      <c r="E16" s="303"/>
      <c r="F16" s="303"/>
      <c r="G16" s="303"/>
      <c r="H16" s="303"/>
      <c r="I16" s="303"/>
      <c r="J16" s="604" t="s">
        <v>303</v>
      </c>
      <c r="K16" s="605"/>
      <c r="L16" s="605"/>
      <c r="M16" s="605"/>
      <c r="N16" s="606"/>
      <c r="O16" s="604" t="s">
        <v>356</v>
      </c>
      <c r="P16" s="605"/>
      <c r="Q16" s="605"/>
      <c r="R16" s="606"/>
      <c r="S16" s="592" t="s">
        <v>357</v>
      </c>
      <c r="T16" s="593"/>
      <c r="U16" s="593"/>
      <c r="V16" s="593"/>
      <c r="W16" s="312"/>
      <c r="X16" s="312"/>
      <c r="Y16" s="337"/>
    </row>
    <row r="17" spans="1:25" ht="26.25" customHeight="1" x14ac:dyDescent="0.25">
      <c r="A17" s="490"/>
      <c r="B17" s="481"/>
      <c r="C17" s="303" t="s">
        <v>282</v>
      </c>
      <c r="D17" s="303"/>
      <c r="E17" s="303"/>
      <c r="F17" s="303"/>
      <c r="G17" s="303"/>
      <c r="H17" s="303"/>
      <c r="I17" s="303"/>
      <c r="J17" s="607"/>
      <c r="K17" s="608"/>
      <c r="L17" s="608"/>
      <c r="M17" s="608"/>
      <c r="N17" s="609"/>
      <c r="O17" s="607"/>
      <c r="P17" s="608"/>
      <c r="Q17" s="608"/>
      <c r="R17" s="609"/>
      <c r="S17" s="598"/>
      <c r="T17" s="599"/>
      <c r="U17" s="599"/>
      <c r="V17" s="599"/>
      <c r="W17" s="312"/>
      <c r="X17" s="312"/>
      <c r="Y17" s="337"/>
    </row>
    <row r="18" spans="1:25" ht="9" customHeight="1" x14ac:dyDescent="0.25">
      <c r="A18" s="490" t="s">
        <v>288</v>
      </c>
      <c r="B18" s="481" t="s">
        <v>272</v>
      </c>
      <c r="C18" s="303" t="s">
        <v>280</v>
      </c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12"/>
      <c r="W18" s="312"/>
      <c r="X18" s="312"/>
      <c r="Y18" s="337"/>
    </row>
    <row r="19" spans="1:25" ht="9" customHeight="1" x14ac:dyDescent="0.25">
      <c r="A19" s="490"/>
      <c r="B19" s="481"/>
      <c r="C19" s="303" t="s">
        <v>282</v>
      </c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12"/>
      <c r="W19" s="312"/>
      <c r="X19" s="312"/>
      <c r="Y19" s="337"/>
    </row>
    <row r="20" spans="1:25" ht="9" customHeight="1" x14ac:dyDescent="0.25">
      <c r="A20" s="490"/>
      <c r="B20" s="481" t="s">
        <v>279</v>
      </c>
      <c r="C20" s="303" t="s">
        <v>280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12"/>
      <c r="W20" s="312"/>
      <c r="X20" s="312"/>
      <c r="Y20" s="337"/>
    </row>
    <row r="21" spans="1:25" ht="9" customHeight="1" x14ac:dyDescent="0.25">
      <c r="A21" s="490"/>
      <c r="B21" s="481"/>
      <c r="C21" s="303" t="s">
        <v>282</v>
      </c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12"/>
      <c r="W21" s="312"/>
      <c r="X21" s="312"/>
      <c r="Y21" s="337"/>
    </row>
    <row r="22" spans="1:25" ht="9" customHeight="1" x14ac:dyDescent="0.25">
      <c r="A22" s="490" t="s">
        <v>293</v>
      </c>
      <c r="B22" s="481" t="s">
        <v>272</v>
      </c>
      <c r="C22" s="303" t="s">
        <v>280</v>
      </c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19"/>
      <c r="Q22" s="340"/>
      <c r="R22" s="340"/>
      <c r="S22" s="340"/>
      <c r="T22" s="340"/>
      <c r="U22" s="319"/>
      <c r="V22" s="312"/>
      <c r="W22" s="312"/>
      <c r="X22" s="312"/>
      <c r="Y22" s="337"/>
    </row>
    <row r="23" spans="1:25" ht="9" customHeight="1" x14ac:dyDescent="0.25">
      <c r="A23" s="490"/>
      <c r="B23" s="481"/>
      <c r="C23" s="303" t="s">
        <v>282</v>
      </c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19"/>
      <c r="Q23" s="340"/>
      <c r="R23" s="340"/>
      <c r="S23" s="340"/>
      <c r="T23" s="340"/>
      <c r="U23" s="319"/>
      <c r="V23" s="312"/>
      <c r="W23" s="312"/>
      <c r="X23" s="312"/>
      <c r="Y23" s="337"/>
    </row>
    <row r="24" spans="1:25" ht="12.75" customHeight="1" x14ac:dyDescent="0.25">
      <c r="A24" s="490"/>
      <c r="B24" s="481" t="s">
        <v>279</v>
      </c>
      <c r="C24" s="303" t="s">
        <v>280</v>
      </c>
      <c r="D24" s="616" t="s">
        <v>303</v>
      </c>
      <c r="E24" s="616"/>
      <c r="F24" s="616"/>
      <c r="G24" s="616"/>
      <c r="H24" s="616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44"/>
    </row>
    <row r="25" spans="1:25" ht="19.5" customHeight="1" x14ac:dyDescent="0.25">
      <c r="A25" s="490"/>
      <c r="B25" s="481"/>
      <c r="C25" s="303" t="s">
        <v>282</v>
      </c>
      <c r="D25" s="616"/>
      <c r="E25" s="616"/>
      <c r="F25" s="616"/>
      <c r="G25" s="616"/>
      <c r="H25" s="616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44"/>
    </row>
    <row r="26" spans="1:25" ht="9" customHeight="1" x14ac:dyDescent="0.25">
      <c r="A26" s="490" t="s">
        <v>296</v>
      </c>
      <c r="B26" s="481" t="s">
        <v>272</v>
      </c>
      <c r="C26" s="303" t="s">
        <v>280</v>
      </c>
      <c r="D26" s="340"/>
      <c r="E26" s="340"/>
      <c r="F26" s="340"/>
      <c r="G26" s="340"/>
      <c r="H26" s="340"/>
      <c r="I26" s="340"/>
      <c r="J26" s="339"/>
      <c r="K26" s="339"/>
      <c r="L26" s="339"/>
      <c r="M26" s="339"/>
      <c r="N26" s="339"/>
      <c r="O26" s="339"/>
      <c r="P26" s="339"/>
      <c r="Q26" s="339"/>
      <c r="R26" s="339"/>
      <c r="S26" s="312"/>
      <c r="T26" s="312"/>
      <c r="U26" s="319"/>
      <c r="V26" s="312"/>
      <c r="W26" s="312"/>
      <c r="X26" s="312"/>
      <c r="Y26" s="337"/>
    </row>
    <row r="27" spans="1:25" ht="9" customHeight="1" x14ac:dyDescent="0.25">
      <c r="A27" s="490"/>
      <c r="B27" s="481"/>
      <c r="C27" s="303" t="s">
        <v>282</v>
      </c>
      <c r="D27" s="340"/>
      <c r="E27" s="340"/>
      <c r="F27" s="340"/>
      <c r="G27" s="340"/>
      <c r="H27" s="340"/>
      <c r="I27" s="340"/>
      <c r="J27" s="339"/>
      <c r="K27" s="339"/>
      <c r="L27" s="339"/>
      <c r="M27" s="339"/>
      <c r="N27" s="339"/>
      <c r="O27" s="339"/>
      <c r="P27" s="339"/>
      <c r="Q27" s="339"/>
      <c r="R27" s="339"/>
      <c r="S27" s="312"/>
      <c r="T27" s="312"/>
      <c r="U27" s="319"/>
      <c r="V27" s="312"/>
      <c r="W27" s="312"/>
      <c r="X27" s="312"/>
      <c r="Y27" s="337"/>
    </row>
    <row r="28" spans="1:25" ht="15.75" customHeight="1" x14ac:dyDescent="0.25">
      <c r="A28" s="490"/>
      <c r="B28" s="481" t="s">
        <v>279</v>
      </c>
      <c r="C28" s="303" t="s">
        <v>280</v>
      </c>
      <c r="D28" s="340"/>
      <c r="E28" s="340"/>
      <c r="F28" s="340"/>
      <c r="G28" s="340"/>
      <c r="H28" s="340"/>
      <c r="I28" s="340"/>
      <c r="J28" s="601" t="s">
        <v>332</v>
      </c>
      <c r="K28" s="601"/>
      <c r="L28" s="601"/>
      <c r="M28" s="601"/>
      <c r="N28" s="601"/>
      <c r="O28" s="601"/>
      <c r="P28" s="601"/>
      <c r="Q28" s="601"/>
      <c r="R28" s="601"/>
      <c r="S28" s="601"/>
      <c r="T28" s="601"/>
      <c r="U28" s="319"/>
      <c r="V28" s="319"/>
      <c r="W28" s="319"/>
      <c r="X28" s="319"/>
      <c r="Y28" s="311"/>
    </row>
    <row r="29" spans="1:25" ht="22.5" customHeight="1" x14ac:dyDescent="0.25">
      <c r="A29" s="490"/>
      <c r="B29" s="481"/>
      <c r="C29" s="303" t="s">
        <v>282</v>
      </c>
      <c r="D29" s="340"/>
      <c r="E29" s="340"/>
      <c r="F29" s="340"/>
      <c r="G29" s="340"/>
      <c r="H29" s="340"/>
      <c r="I29" s="340"/>
      <c r="J29" s="601"/>
      <c r="K29" s="601"/>
      <c r="L29" s="601"/>
      <c r="M29" s="601"/>
      <c r="N29" s="601"/>
      <c r="O29" s="601"/>
      <c r="P29" s="601"/>
      <c r="Q29" s="601"/>
      <c r="R29" s="601"/>
      <c r="S29" s="601"/>
      <c r="T29" s="601"/>
      <c r="U29" s="319"/>
      <c r="V29" s="319"/>
      <c r="W29" s="319"/>
      <c r="X29" s="319"/>
      <c r="Y29" s="311"/>
    </row>
    <row r="30" spans="1:25" ht="11.25" customHeight="1" x14ac:dyDescent="0.25">
      <c r="A30" s="490" t="s">
        <v>299</v>
      </c>
      <c r="B30" s="481" t="s">
        <v>272</v>
      </c>
      <c r="C30" s="303" t="s">
        <v>280</v>
      </c>
      <c r="D30" s="602" t="s">
        <v>305</v>
      </c>
      <c r="E30" s="602"/>
      <c r="F30" s="602"/>
      <c r="G30" s="602"/>
      <c r="H30" s="602"/>
      <c r="I30" s="602"/>
      <c r="J30" s="601" t="s">
        <v>332</v>
      </c>
      <c r="K30" s="601"/>
      <c r="L30" s="601"/>
      <c r="M30" s="601"/>
      <c r="N30" s="601"/>
      <c r="O30" s="601"/>
      <c r="P30" s="601"/>
      <c r="Q30" s="601"/>
      <c r="R30" s="601"/>
      <c r="S30" s="601"/>
      <c r="T30" s="601"/>
      <c r="U30" s="601"/>
      <c r="V30" s="610" t="s">
        <v>331</v>
      </c>
      <c r="W30" s="610"/>
      <c r="X30" s="610"/>
      <c r="Y30" s="611"/>
    </row>
    <row r="31" spans="1:25" ht="11.25" customHeight="1" x14ac:dyDescent="0.25">
      <c r="A31" s="490"/>
      <c r="B31" s="481"/>
      <c r="C31" s="303" t="s">
        <v>282</v>
      </c>
      <c r="D31" s="602"/>
      <c r="E31" s="602"/>
      <c r="F31" s="602"/>
      <c r="G31" s="602"/>
      <c r="H31" s="602"/>
      <c r="I31" s="602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10"/>
      <c r="W31" s="610"/>
      <c r="X31" s="610"/>
      <c r="Y31" s="611"/>
    </row>
    <row r="32" spans="1:25" ht="11.25" customHeight="1" x14ac:dyDescent="0.25">
      <c r="A32" s="490"/>
      <c r="B32" s="481" t="s">
        <v>279</v>
      </c>
      <c r="C32" s="303" t="s">
        <v>280</v>
      </c>
      <c r="D32" s="602"/>
      <c r="E32" s="602"/>
      <c r="F32" s="602"/>
      <c r="G32" s="602"/>
      <c r="H32" s="602"/>
      <c r="I32" s="602"/>
      <c r="J32" s="592" t="s">
        <v>333</v>
      </c>
      <c r="K32" s="593"/>
      <c r="L32" s="593"/>
      <c r="M32" s="593"/>
      <c r="N32" s="594"/>
      <c r="O32" s="592" t="s">
        <v>357</v>
      </c>
      <c r="P32" s="593"/>
      <c r="Q32" s="593"/>
      <c r="R32" s="593"/>
      <c r="S32" s="593"/>
      <c r="T32" s="593"/>
      <c r="U32" s="594"/>
      <c r="V32" s="610"/>
      <c r="W32" s="610"/>
      <c r="X32" s="610"/>
      <c r="Y32" s="611"/>
    </row>
    <row r="33" spans="1:25" ht="11.25" customHeight="1" thickBot="1" x14ac:dyDescent="0.3">
      <c r="A33" s="491"/>
      <c r="B33" s="502"/>
      <c r="C33" s="329" t="s">
        <v>282</v>
      </c>
      <c r="D33" s="603"/>
      <c r="E33" s="603"/>
      <c r="F33" s="603"/>
      <c r="G33" s="603"/>
      <c r="H33" s="603"/>
      <c r="I33" s="603"/>
      <c r="J33" s="595"/>
      <c r="K33" s="596"/>
      <c r="L33" s="596"/>
      <c r="M33" s="596"/>
      <c r="N33" s="597"/>
      <c r="O33" s="595"/>
      <c r="P33" s="596"/>
      <c r="Q33" s="596"/>
      <c r="R33" s="596"/>
      <c r="S33" s="596"/>
      <c r="T33" s="596"/>
      <c r="U33" s="597"/>
      <c r="V33" s="612"/>
      <c r="W33" s="612"/>
      <c r="X33" s="612"/>
      <c r="Y33" s="613"/>
    </row>
    <row r="34" spans="1:25" ht="6" customHeight="1" thickTop="1" x14ac:dyDescent="0.25">
      <c r="A34" s="341"/>
      <c r="B34" s="341"/>
      <c r="C34" s="291"/>
      <c r="D34" s="291"/>
      <c r="E34" s="291"/>
      <c r="F34" s="291"/>
      <c r="G34" s="341"/>
      <c r="H34" s="341"/>
      <c r="I34" s="341"/>
      <c r="J34" s="341"/>
      <c r="K34" s="341"/>
      <c r="L34" s="341"/>
      <c r="M34" s="341"/>
      <c r="N34" s="341"/>
      <c r="O34" s="341"/>
      <c r="P34" s="356"/>
      <c r="Q34" s="356"/>
      <c r="R34" s="356"/>
      <c r="S34" s="356"/>
      <c r="T34" s="356"/>
      <c r="U34" s="356"/>
      <c r="V34" s="356"/>
      <c r="W34" s="356"/>
    </row>
    <row r="35" spans="1:25" x14ac:dyDescent="0.25">
      <c r="A35" s="291"/>
      <c r="B35" s="291"/>
      <c r="C35" s="291"/>
      <c r="D35" s="291"/>
      <c r="E35" s="291" t="s">
        <v>143</v>
      </c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480" t="s">
        <v>11</v>
      </c>
      <c r="Q35" s="480"/>
      <c r="R35" s="480"/>
      <c r="S35" s="480"/>
      <c r="T35" s="480"/>
      <c r="U35" s="480"/>
      <c r="V35" s="480"/>
      <c r="W35" s="480"/>
    </row>
    <row r="36" spans="1:25" x14ac:dyDescent="0.25">
      <c r="A36" s="291"/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332"/>
      <c r="R36" s="332"/>
      <c r="S36" s="332"/>
      <c r="T36" s="332"/>
      <c r="U36" s="291"/>
    </row>
    <row r="37" spans="1:25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333"/>
      <c r="R37" s="333"/>
      <c r="S37" s="333"/>
      <c r="T37" s="333"/>
      <c r="U37" s="291"/>
    </row>
    <row r="38" spans="1:25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600" t="s">
        <v>56</v>
      </c>
      <c r="Q38" s="600"/>
      <c r="R38" s="600"/>
      <c r="S38" s="600"/>
      <c r="T38" s="600"/>
      <c r="U38" s="600"/>
      <c r="V38" s="600"/>
      <c r="W38" s="600"/>
    </row>
  </sheetData>
  <mergeCells count="46">
    <mergeCell ref="V30:Y33"/>
    <mergeCell ref="X7:Y7"/>
    <mergeCell ref="A6:U6"/>
    <mergeCell ref="D24:H25"/>
    <mergeCell ref="T7:W7"/>
    <mergeCell ref="A8:B8"/>
    <mergeCell ref="A9:B9"/>
    <mergeCell ref="A10:A13"/>
    <mergeCell ref="B10:B11"/>
    <mergeCell ref="B12:B13"/>
    <mergeCell ref="A7:B7"/>
    <mergeCell ref="C7:C9"/>
    <mergeCell ref="D7:F7"/>
    <mergeCell ref="G7:J7"/>
    <mergeCell ref="K7:O7"/>
    <mergeCell ref="A30:A33"/>
    <mergeCell ref="A18:A21"/>
    <mergeCell ref="A26:A29"/>
    <mergeCell ref="A22:A25"/>
    <mergeCell ref="O1:U1"/>
    <mergeCell ref="A2:G2"/>
    <mergeCell ref="O2:U2"/>
    <mergeCell ref="A4:U4"/>
    <mergeCell ref="A5:U5"/>
    <mergeCell ref="P7:S7"/>
    <mergeCell ref="A14:A17"/>
    <mergeCell ref="B14:B15"/>
    <mergeCell ref="B16:B17"/>
    <mergeCell ref="J16:N17"/>
    <mergeCell ref="O16:R17"/>
    <mergeCell ref="J32:N33"/>
    <mergeCell ref="S16:V17"/>
    <mergeCell ref="O32:U33"/>
    <mergeCell ref="B32:B33"/>
    <mergeCell ref="P38:W38"/>
    <mergeCell ref="B18:B19"/>
    <mergeCell ref="B20:B21"/>
    <mergeCell ref="B26:B27"/>
    <mergeCell ref="B28:B29"/>
    <mergeCell ref="B22:B23"/>
    <mergeCell ref="B24:B25"/>
    <mergeCell ref="J28:T29"/>
    <mergeCell ref="D30:I33"/>
    <mergeCell ref="J30:U31"/>
    <mergeCell ref="P35:W35"/>
    <mergeCell ref="B30:B3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4" workbookViewId="0">
      <selection activeCell="X13" sqref="X13"/>
    </sheetView>
  </sheetViews>
  <sheetFormatPr defaultRowHeight="15.75" x14ac:dyDescent="0.25"/>
  <cols>
    <col min="1" max="1" width="5" customWidth="1"/>
    <col min="2" max="2" width="5.375" customWidth="1"/>
    <col min="3" max="3" width="4.125" customWidth="1"/>
    <col min="4" max="21" width="5.875" customWidth="1"/>
    <col min="257" max="257" width="5" customWidth="1"/>
    <col min="258" max="258" width="5.375" customWidth="1"/>
    <col min="259" max="259" width="4.125" customWidth="1"/>
    <col min="260" max="277" width="5.875" customWidth="1"/>
    <col min="513" max="513" width="5" customWidth="1"/>
    <col min="514" max="514" width="5.375" customWidth="1"/>
    <col min="515" max="515" width="4.125" customWidth="1"/>
    <col min="516" max="533" width="5.875" customWidth="1"/>
    <col min="769" max="769" width="5" customWidth="1"/>
    <col min="770" max="770" width="5.375" customWidth="1"/>
    <col min="771" max="771" width="4.125" customWidth="1"/>
    <col min="772" max="789" width="5.875" customWidth="1"/>
    <col min="1025" max="1025" width="5" customWidth="1"/>
    <col min="1026" max="1026" width="5.375" customWidth="1"/>
    <col min="1027" max="1027" width="4.125" customWidth="1"/>
    <col min="1028" max="1045" width="5.875" customWidth="1"/>
    <col min="1281" max="1281" width="5" customWidth="1"/>
    <col min="1282" max="1282" width="5.375" customWidth="1"/>
    <col min="1283" max="1283" width="4.125" customWidth="1"/>
    <col min="1284" max="1301" width="5.875" customWidth="1"/>
    <col min="1537" max="1537" width="5" customWidth="1"/>
    <col min="1538" max="1538" width="5.375" customWidth="1"/>
    <col min="1539" max="1539" width="4.125" customWidth="1"/>
    <col min="1540" max="1557" width="5.875" customWidth="1"/>
    <col min="1793" max="1793" width="5" customWidth="1"/>
    <col min="1794" max="1794" width="5.375" customWidth="1"/>
    <col min="1795" max="1795" width="4.125" customWidth="1"/>
    <col min="1796" max="1813" width="5.875" customWidth="1"/>
    <col min="2049" max="2049" width="5" customWidth="1"/>
    <col min="2050" max="2050" width="5.375" customWidth="1"/>
    <col min="2051" max="2051" width="4.125" customWidth="1"/>
    <col min="2052" max="2069" width="5.875" customWidth="1"/>
    <col min="2305" max="2305" width="5" customWidth="1"/>
    <col min="2306" max="2306" width="5.375" customWidth="1"/>
    <col min="2307" max="2307" width="4.125" customWidth="1"/>
    <col min="2308" max="2325" width="5.875" customWidth="1"/>
    <col min="2561" max="2561" width="5" customWidth="1"/>
    <col min="2562" max="2562" width="5.375" customWidth="1"/>
    <col min="2563" max="2563" width="4.125" customWidth="1"/>
    <col min="2564" max="2581" width="5.875" customWidth="1"/>
    <col min="2817" max="2817" width="5" customWidth="1"/>
    <col min="2818" max="2818" width="5.375" customWidth="1"/>
    <col min="2819" max="2819" width="4.125" customWidth="1"/>
    <col min="2820" max="2837" width="5.875" customWidth="1"/>
    <col min="3073" max="3073" width="5" customWidth="1"/>
    <col min="3074" max="3074" width="5.375" customWidth="1"/>
    <col min="3075" max="3075" width="4.125" customWidth="1"/>
    <col min="3076" max="3093" width="5.875" customWidth="1"/>
    <col min="3329" max="3329" width="5" customWidth="1"/>
    <col min="3330" max="3330" width="5.375" customWidth="1"/>
    <col min="3331" max="3331" width="4.125" customWidth="1"/>
    <col min="3332" max="3349" width="5.875" customWidth="1"/>
    <col min="3585" max="3585" width="5" customWidth="1"/>
    <col min="3586" max="3586" width="5.375" customWidth="1"/>
    <col min="3587" max="3587" width="4.125" customWidth="1"/>
    <col min="3588" max="3605" width="5.875" customWidth="1"/>
    <col min="3841" max="3841" width="5" customWidth="1"/>
    <col min="3842" max="3842" width="5.375" customWidth="1"/>
    <col min="3843" max="3843" width="4.125" customWidth="1"/>
    <col min="3844" max="3861" width="5.875" customWidth="1"/>
    <col min="4097" max="4097" width="5" customWidth="1"/>
    <col min="4098" max="4098" width="5.375" customWidth="1"/>
    <col min="4099" max="4099" width="4.125" customWidth="1"/>
    <col min="4100" max="4117" width="5.875" customWidth="1"/>
    <col min="4353" max="4353" width="5" customWidth="1"/>
    <col min="4354" max="4354" width="5.375" customWidth="1"/>
    <col min="4355" max="4355" width="4.125" customWidth="1"/>
    <col min="4356" max="4373" width="5.875" customWidth="1"/>
    <col min="4609" max="4609" width="5" customWidth="1"/>
    <col min="4610" max="4610" width="5.375" customWidth="1"/>
    <col min="4611" max="4611" width="4.125" customWidth="1"/>
    <col min="4612" max="4629" width="5.875" customWidth="1"/>
    <col min="4865" max="4865" width="5" customWidth="1"/>
    <col min="4866" max="4866" width="5.375" customWidth="1"/>
    <col min="4867" max="4867" width="4.125" customWidth="1"/>
    <col min="4868" max="4885" width="5.875" customWidth="1"/>
    <col min="5121" max="5121" width="5" customWidth="1"/>
    <col min="5122" max="5122" width="5.375" customWidth="1"/>
    <col min="5123" max="5123" width="4.125" customWidth="1"/>
    <col min="5124" max="5141" width="5.875" customWidth="1"/>
    <col min="5377" max="5377" width="5" customWidth="1"/>
    <col min="5378" max="5378" width="5.375" customWidth="1"/>
    <col min="5379" max="5379" width="4.125" customWidth="1"/>
    <col min="5380" max="5397" width="5.875" customWidth="1"/>
    <col min="5633" max="5633" width="5" customWidth="1"/>
    <col min="5634" max="5634" width="5.375" customWidth="1"/>
    <col min="5635" max="5635" width="4.125" customWidth="1"/>
    <col min="5636" max="5653" width="5.875" customWidth="1"/>
    <col min="5889" max="5889" width="5" customWidth="1"/>
    <col min="5890" max="5890" width="5.375" customWidth="1"/>
    <col min="5891" max="5891" width="4.125" customWidth="1"/>
    <col min="5892" max="5909" width="5.875" customWidth="1"/>
    <col min="6145" max="6145" width="5" customWidth="1"/>
    <col min="6146" max="6146" width="5.375" customWidth="1"/>
    <col min="6147" max="6147" width="4.125" customWidth="1"/>
    <col min="6148" max="6165" width="5.875" customWidth="1"/>
    <col min="6401" max="6401" width="5" customWidth="1"/>
    <col min="6402" max="6402" width="5.375" customWidth="1"/>
    <col min="6403" max="6403" width="4.125" customWidth="1"/>
    <col min="6404" max="6421" width="5.875" customWidth="1"/>
    <col min="6657" max="6657" width="5" customWidth="1"/>
    <col min="6658" max="6658" width="5.375" customWidth="1"/>
    <col min="6659" max="6659" width="4.125" customWidth="1"/>
    <col min="6660" max="6677" width="5.875" customWidth="1"/>
    <col min="6913" max="6913" width="5" customWidth="1"/>
    <col min="6914" max="6914" width="5.375" customWidth="1"/>
    <col min="6915" max="6915" width="4.125" customWidth="1"/>
    <col min="6916" max="6933" width="5.875" customWidth="1"/>
    <col min="7169" max="7169" width="5" customWidth="1"/>
    <col min="7170" max="7170" width="5.375" customWidth="1"/>
    <col min="7171" max="7171" width="4.125" customWidth="1"/>
    <col min="7172" max="7189" width="5.875" customWidth="1"/>
    <col min="7425" max="7425" width="5" customWidth="1"/>
    <col min="7426" max="7426" width="5.375" customWidth="1"/>
    <col min="7427" max="7427" width="4.125" customWidth="1"/>
    <col min="7428" max="7445" width="5.875" customWidth="1"/>
    <col min="7681" max="7681" width="5" customWidth="1"/>
    <col min="7682" max="7682" width="5.375" customWidth="1"/>
    <col min="7683" max="7683" width="4.125" customWidth="1"/>
    <col min="7684" max="7701" width="5.875" customWidth="1"/>
    <col min="7937" max="7937" width="5" customWidth="1"/>
    <col min="7938" max="7938" width="5.375" customWidth="1"/>
    <col min="7939" max="7939" width="4.125" customWidth="1"/>
    <col min="7940" max="7957" width="5.875" customWidth="1"/>
    <col min="8193" max="8193" width="5" customWidth="1"/>
    <col min="8194" max="8194" width="5.375" customWidth="1"/>
    <col min="8195" max="8195" width="4.125" customWidth="1"/>
    <col min="8196" max="8213" width="5.875" customWidth="1"/>
    <col min="8449" max="8449" width="5" customWidth="1"/>
    <col min="8450" max="8450" width="5.375" customWidth="1"/>
    <col min="8451" max="8451" width="4.125" customWidth="1"/>
    <col min="8452" max="8469" width="5.875" customWidth="1"/>
    <col min="8705" max="8705" width="5" customWidth="1"/>
    <col min="8706" max="8706" width="5.375" customWidth="1"/>
    <col min="8707" max="8707" width="4.125" customWidth="1"/>
    <col min="8708" max="8725" width="5.875" customWidth="1"/>
    <col min="8961" max="8961" width="5" customWidth="1"/>
    <col min="8962" max="8962" width="5.375" customWidth="1"/>
    <col min="8963" max="8963" width="4.125" customWidth="1"/>
    <col min="8964" max="8981" width="5.875" customWidth="1"/>
    <col min="9217" max="9217" width="5" customWidth="1"/>
    <col min="9218" max="9218" width="5.375" customWidth="1"/>
    <col min="9219" max="9219" width="4.125" customWidth="1"/>
    <col min="9220" max="9237" width="5.875" customWidth="1"/>
    <col min="9473" max="9473" width="5" customWidth="1"/>
    <col min="9474" max="9474" width="5.375" customWidth="1"/>
    <col min="9475" max="9475" width="4.125" customWidth="1"/>
    <col min="9476" max="9493" width="5.875" customWidth="1"/>
    <col min="9729" max="9729" width="5" customWidth="1"/>
    <col min="9730" max="9730" width="5.375" customWidth="1"/>
    <col min="9731" max="9731" width="4.125" customWidth="1"/>
    <col min="9732" max="9749" width="5.875" customWidth="1"/>
    <col min="9985" max="9985" width="5" customWidth="1"/>
    <col min="9986" max="9986" width="5.375" customWidth="1"/>
    <col min="9987" max="9987" width="4.125" customWidth="1"/>
    <col min="9988" max="10005" width="5.875" customWidth="1"/>
    <col min="10241" max="10241" width="5" customWidth="1"/>
    <col min="10242" max="10242" width="5.375" customWidth="1"/>
    <col min="10243" max="10243" width="4.125" customWidth="1"/>
    <col min="10244" max="10261" width="5.875" customWidth="1"/>
    <col min="10497" max="10497" width="5" customWidth="1"/>
    <col min="10498" max="10498" width="5.375" customWidth="1"/>
    <col min="10499" max="10499" width="4.125" customWidth="1"/>
    <col min="10500" max="10517" width="5.875" customWidth="1"/>
    <col min="10753" max="10753" width="5" customWidth="1"/>
    <col min="10754" max="10754" width="5.375" customWidth="1"/>
    <col min="10755" max="10755" width="4.125" customWidth="1"/>
    <col min="10756" max="10773" width="5.875" customWidth="1"/>
    <col min="11009" max="11009" width="5" customWidth="1"/>
    <col min="11010" max="11010" width="5.375" customWidth="1"/>
    <col min="11011" max="11011" width="4.125" customWidth="1"/>
    <col min="11012" max="11029" width="5.875" customWidth="1"/>
    <col min="11265" max="11265" width="5" customWidth="1"/>
    <col min="11266" max="11266" width="5.375" customWidth="1"/>
    <col min="11267" max="11267" width="4.125" customWidth="1"/>
    <col min="11268" max="11285" width="5.875" customWidth="1"/>
    <col min="11521" max="11521" width="5" customWidth="1"/>
    <col min="11522" max="11522" width="5.375" customWidth="1"/>
    <col min="11523" max="11523" width="4.125" customWidth="1"/>
    <col min="11524" max="11541" width="5.875" customWidth="1"/>
    <col min="11777" max="11777" width="5" customWidth="1"/>
    <col min="11778" max="11778" width="5.375" customWidth="1"/>
    <col min="11779" max="11779" width="4.125" customWidth="1"/>
    <col min="11780" max="11797" width="5.875" customWidth="1"/>
    <col min="12033" max="12033" width="5" customWidth="1"/>
    <col min="12034" max="12034" width="5.375" customWidth="1"/>
    <col min="12035" max="12035" width="4.125" customWidth="1"/>
    <col min="12036" max="12053" width="5.875" customWidth="1"/>
    <col min="12289" max="12289" width="5" customWidth="1"/>
    <col min="12290" max="12290" width="5.375" customWidth="1"/>
    <col min="12291" max="12291" width="4.125" customWidth="1"/>
    <col min="12292" max="12309" width="5.875" customWidth="1"/>
    <col min="12545" max="12545" width="5" customWidth="1"/>
    <col min="12546" max="12546" width="5.375" customWidth="1"/>
    <col min="12547" max="12547" width="4.125" customWidth="1"/>
    <col min="12548" max="12565" width="5.875" customWidth="1"/>
    <col min="12801" max="12801" width="5" customWidth="1"/>
    <col min="12802" max="12802" width="5.375" customWidth="1"/>
    <col min="12803" max="12803" width="4.125" customWidth="1"/>
    <col min="12804" max="12821" width="5.875" customWidth="1"/>
    <col min="13057" max="13057" width="5" customWidth="1"/>
    <col min="13058" max="13058" width="5.375" customWidth="1"/>
    <col min="13059" max="13059" width="4.125" customWidth="1"/>
    <col min="13060" max="13077" width="5.875" customWidth="1"/>
    <col min="13313" max="13313" width="5" customWidth="1"/>
    <col min="13314" max="13314" width="5.375" customWidth="1"/>
    <col min="13315" max="13315" width="4.125" customWidth="1"/>
    <col min="13316" max="13333" width="5.875" customWidth="1"/>
    <col min="13569" max="13569" width="5" customWidth="1"/>
    <col min="13570" max="13570" width="5.375" customWidth="1"/>
    <col min="13571" max="13571" width="4.125" customWidth="1"/>
    <col min="13572" max="13589" width="5.875" customWidth="1"/>
    <col min="13825" max="13825" width="5" customWidth="1"/>
    <col min="13826" max="13826" width="5.375" customWidth="1"/>
    <col min="13827" max="13827" width="4.125" customWidth="1"/>
    <col min="13828" max="13845" width="5.875" customWidth="1"/>
    <col min="14081" max="14081" width="5" customWidth="1"/>
    <col min="14082" max="14082" width="5.375" customWidth="1"/>
    <col min="14083" max="14083" width="4.125" customWidth="1"/>
    <col min="14084" max="14101" width="5.875" customWidth="1"/>
    <col min="14337" max="14337" width="5" customWidth="1"/>
    <col min="14338" max="14338" width="5.375" customWidth="1"/>
    <col min="14339" max="14339" width="4.125" customWidth="1"/>
    <col min="14340" max="14357" width="5.875" customWidth="1"/>
    <col min="14593" max="14593" width="5" customWidth="1"/>
    <col min="14594" max="14594" width="5.375" customWidth="1"/>
    <col min="14595" max="14595" width="4.125" customWidth="1"/>
    <col min="14596" max="14613" width="5.875" customWidth="1"/>
    <col min="14849" max="14849" width="5" customWidth="1"/>
    <col min="14850" max="14850" width="5.375" customWidth="1"/>
    <col min="14851" max="14851" width="4.125" customWidth="1"/>
    <col min="14852" max="14869" width="5.875" customWidth="1"/>
    <col min="15105" max="15105" width="5" customWidth="1"/>
    <col min="15106" max="15106" width="5.375" customWidth="1"/>
    <col min="15107" max="15107" width="4.125" customWidth="1"/>
    <col min="15108" max="15125" width="5.875" customWidth="1"/>
    <col min="15361" max="15361" width="5" customWidth="1"/>
    <col min="15362" max="15362" width="5.375" customWidth="1"/>
    <col min="15363" max="15363" width="4.125" customWidth="1"/>
    <col min="15364" max="15381" width="5.875" customWidth="1"/>
    <col min="15617" max="15617" width="5" customWidth="1"/>
    <col min="15618" max="15618" width="5.375" customWidth="1"/>
    <col min="15619" max="15619" width="4.125" customWidth="1"/>
    <col min="15620" max="15637" width="5.875" customWidth="1"/>
    <col min="15873" max="15873" width="5" customWidth="1"/>
    <col min="15874" max="15874" width="5.375" customWidth="1"/>
    <col min="15875" max="15875" width="4.125" customWidth="1"/>
    <col min="15876" max="15893" width="5.875" customWidth="1"/>
    <col min="16129" max="16129" width="5" customWidth="1"/>
    <col min="16130" max="16130" width="5.375" customWidth="1"/>
    <col min="16131" max="16131" width="4.125" customWidth="1"/>
    <col min="16132" max="16149" width="5.875" customWidth="1"/>
  </cols>
  <sheetData>
    <row r="1" spans="1:38" x14ac:dyDescent="0.25">
      <c r="A1" s="637" t="s">
        <v>0</v>
      </c>
      <c r="B1" s="637"/>
      <c r="C1" s="637"/>
      <c r="D1" s="637"/>
      <c r="E1" s="637"/>
      <c r="F1" s="637"/>
      <c r="G1" s="637"/>
      <c r="H1" s="286"/>
      <c r="I1" s="286"/>
      <c r="J1" s="286"/>
      <c r="K1" s="286"/>
      <c r="L1" s="286"/>
      <c r="M1" s="286"/>
      <c r="N1" s="286"/>
      <c r="O1" s="575"/>
      <c r="P1" s="575"/>
      <c r="Q1" s="575"/>
      <c r="R1" s="575"/>
      <c r="S1" s="575"/>
      <c r="T1" s="575"/>
      <c r="U1" s="575"/>
    </row>
    <row r="2" spans="1:38" x14ac:dyDescent="0.25">
      <c r="A2" s="590" t="s">
        <v>11</v>
      </c>
      <c r="B2" s="590"/>
      <c r="C2" s="590"/>
      <c r="D2" s="590"/>
      <c r="E2" s="590"/>
      <c r="F2" s="590"/>
      <c r="G2" s="590"/>
      <c r="H2" s="287"/>
      <c r="I2" s="287"/>
      <c r="J2" s="287"/>
      <c r="K2" s="287"/>
      <c r="L2" s="287"/>
      <c r="M2" s="286"/>
      <c r="N2" s="286"/>
      <c r="O2" s="591"/>
      <c r="P2" s="591"/>
      <c r="Q2" s="591"/>
      <c r="R2" s="591"/>
      <c r="S2" s="591"/>
      <c r="T2" s="591"/>
      <c r="U2" s="591"/>
    </row>
    <row r="3" spans="1:38" ht="3.75" customHeight="1" x14ac:dyDescent="0.25">
      <c r="A3" s="286"/>
      <c r="B3" s="288"/>
      <c r="C3" s="288"/>
      <c r="D3" s="288"/>
      <c r="E3" s="288"/>
      <c r="F3" s="288"/>
      <c r="G3" s="288"/>
      <c r="H3" s="286"/>
      <c r="I3" s="286"/>
      <c r="J3" s="286"/>
      <c r="K3" s="286"/>
      <c r="L3" s="286"/>
      <c r="M3" s="286"/>
      <c r="N3" s="286"/>
      <c r="O3" s="286"/>
      <c r="P3" s="289"/>
      <c r="Q3" s="286"/>
      <c r="R3" s="286"/>
      <c r="S3" s="286"/>
      <c r="T3" s="286"/>
      <c r="U3" s="286"/>
    </row>
    <row r="4" spans="1:38" x14ac:dyDescent="0.25">
      <c r="A4" s="575" t="s">
        <v>249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</row>
    <row r="5" spans="1:38" x14ac:dyDescent="0.25">
      <c r="A5" s="575" t="s">
        <v>306</v>
      </c>
      <c r="B5" s="575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5"/>
      <c r="AA5" s="575"/>
      <c r="AB5" s="575"/>
      <c r="AC5" s="575"/>
      <c r="AD5" s="575"/>
      <c r="AE5" s="575"/>
      <c r="AF5" s="575"/>
      <c r="AG5" s="575"/>
      <c r="AH5" s="575"/>
      <c r="AI5" s="575"/>
      <c r="AJ5" s="575"/>
      <c r="AK5" s="575"/>
      <c r="AL5" s="575"/>
    </row>
    <row r="6" spans="1:38" ht="16.5" thickBot="1" x14ac:dyDescent="0.3">
      <c r="A6" s="575" t="s">
        <v>347</v>
      </c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</row>
    <row r="7" spans="1:38" ht="16.5" thickTop="1" x14ac:dyDescent="0.25">
      <c r="A7" s="617" t="s">
        <v>17</v>
      </c>
      <c r="B7" s="578"/>
      <c r="C7" s="578" t="s">
        <v>252</v>
      </c>
      <c r="D7" s="584" t="s">
        <v>253</v>
      </c>
      <c r="E7" s="584"/>
      <c r="F7" s="584"/>
      <c r="G7" s="584" t="s">
        <v>20</v>
      </c>
      <c r="H7" s="584"/>
      <c r="I7" s="584"/>
      <c r="J7" s="584"/>
      <c r="K7" s="584" t="s">
        <v>21</v>
      </c>
      <c r="L7" s="584"/>
      <c r="M7" s="584"/>
      <c r="N7" s="584"/>
      <c r="O7" s="584"/>
      <c r="P7" s="584" t="s">
        <v>22</v>
      </c>
      <c r="Q7" s="584"/>
      <c r="R7" s="584"/>
      <c r="S7" s="584"/>
      <c r="T7" s="584" t="s">
        <v>254</v>
      </c>
      <c r="U7" s="636"/>
      <c r="V7" s="291"/>
    </row>
    <row r="8" spans="1:38" x14ac:dyDescent="0.25">
      <c r="A8" s="586" t="s">
        <v>255</v>
      </c>
      <c r="B8" s="579"/>
      <c r="C8" s="579"/>
      <c r="D8" s="293" t="s">
        <v>256</v>
      </c>
      <c r="E8" s="294" t="s">
        <v>257</v>
      </c>
      <c r="F8" s="294" t="s">
        <v>258</v>
      </c>
      <c r="G8" s="294" t="s">
        <v>259</v>
      </c>
      <c r="H8" s="294" t="s">
        <v>260</v>
      </c>
      <c r="I8" s="294" t="s">
        <v>261</v>
      </c>
      <c r="J8" s="294" t="s">
        <v>262</v>
      </c>
      <c r="K8" s="294" t="s">
        <v>263</v>
      </c>
      <c r="L8" s="295" t="s">
        <v>264</v>
      </c>
      <c r="M8" s="293" t="s">
        <v>265</v>
      </c>
      <c r="N8" s="295" t="s">
        <v>266</v>
      </c>
      <c r="O8" s="294" t="s">
        <v>43</v>
      </c>
      <c r="P8" s="296" t="s">
        <v>267</v>
      </c>
      <c r="Q8" s="296" t="s">
        <v>256</v>
      </c>
      <c r="R8" s="296" t="s">
        <v>257</v>
      </c>
      <c r="S8" s="296" t="s">
        <v>258</v>
      </c>
      <c r="T8" s="296" t="s">
        <v>268</v>
      </c>
      <c r="U8" s="297" t="s">
        <v>269</v>
      </c>
      <c r="V8" s="291"/>
    </row>
    <row r="9" spans="1:38" x14ac:dyDescent="0.25">
      <c r="A9" s="586" t="s">
        <v>270</v>
      </c>
      <c r="B9" s="579"/>
      <c r="C9" s="579"/>
      <c r="D9" s="334">
        <v>1</v>
      </c>
      <c r="E9" s="334">
        <v>2</v>
      </c>
      <c r="F9" s="334">
        <v>3</v>
      </c>
      <c r="G9" s="334">
        <v>4</v>
      </c>
      <c r="H9" s="334">
        <v>5</v>
      </c>
      <c r="I9" s="334">
        <v>6</v>
      </c>
      <c r="J9" s="334">
        <v>7</v>
      </c>
      <c r="K9" s="334">
        <v>8</v>
      </c>
      <c r="L9" s="334">
        <v>9</v>
      </c>
      <c r="M9" s="334">
        <v>10</v>
      </c>
      <c r="N9" s="334">
        <v>11</v>
      </c>
      <c r="O9" s="334">
        <v>12</v>
      </c>
      <c r="P9" s="334">
        <v>13</v>
      </c>
      <c r="Q9" s="334">
        <v>14</v>
      </c>
      <c r="R9" s="334">
        <v>15</v>
      </c>
      <c r="S9" s="334">
        <v>16</v>
      </c>
      <c r="T9" s="334">
        <v>17</v>
      </c>
      <c r="U9" s="335">
        <v>18</v>
      </c>
      <c r="V9" s="291"/>
    </row>
    <row r="10" spans="1:38" ht="11.25" customHeight="1" x14ac:dyDescent="0.25">
      <c r="A10" s="490" t="s">
        <v>271</v>
      </c>
      <c r="B10" s="481" t="s">
        <v>272</v>
      </c>
      <c r="C10" s="292">
        <v>1</v>
      </c>
      <c r="D10" s="633" t="s">
        <v>273</v>
      </c>
      <c r="E10" s="633"/>
      <c r="F10" s="633"/>
      <c r="G10" s="633"/>
      <c r="H10" s="633"/>
      <c r="I10" s="633"/>
      <c r="J10" s="633"/>
      <c r="K10" s="633"/>
      <c r="L10" s="633"/>
      <c r="M10" s="633"/>
      <c r="N10" s="633"/>
      <c r="O10" s="633"/>
      <c r="P10" s="633"/>
      <c r="Q10" s="633"/>
      <c r="R10" s="633"/>
      <c r="S10" s="633"/>
      <c r="T10" s="633"/>
      <c r="U10" s="634"/>
      <c r="V10" s="291"/>
    </row>
    <row r="11" spans="1:38" ht="11.25" customHeight="1" x14ac:dyDescent="0.25">
      <c r="A11" s="490"/>
      <c r="B11" s="481"/>
      <c r="C11" s="303" t="s">
        <v>274</v>
      </c>
      <c r="D11" s="635" t="s">
        <v>307</v>
      </c>
      <c r="E11" s="635"/>
      <c r="F11" s="635"/>
      <c r="G11" s="635"/>
      <c r="H11" s="635"/>
      <c r="I11" s="635"/>
      <c r="J11" s="635"/>
      <c r="K11" s="635"/>
      <c r="L11" s="635"/>
      <c r="M11" s="635"/>
      <c r="N11" s="635"/>
      <c r="O11" s="635"/>
      <c r="P11" s="624" t="s">
        <v>309</v>
      </c>
      <c r="Q11" s="625"/>
      <c r="R11" s="625"/>
      <c r="S11" s="626"/>
      <c r="T11" s="336"/>
      <c r="U11" s="342"/>
      <c r="V11" s="291"/>
    </row>
    <row r="12" spans="1:38" ht="11.25" customHeight="1" x14ac:dyDescent="0.25">
      <c r="A12" s="490"/>
      <c r="B12" s="481"/>
      <c r="C12" s="303" t="s">
        <v>277</v>
      </c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5"/>
      <c r="P12" s="627"/>
      <c r="Q12" s="628"/>
      <c r="R12" s="628"/>
      <c r="S12" s="629"/>
      <c r="T12" s="336"/>
      <c r="U12" s="342"/>
      <c r="V12" s="291"/>
    </row>
    <row r="13" spans="1:38" ht="11.25" customHeight="1" x14ac:dyDescent="0.25">
      <c r="A13" s="490"/>
      <c r="B13" s="481" t="s">
        <v>279</v>
      </c>
      <c r="C13" s="303" t="s">
        <v>280</v>
      </c>
      <c r="D13" s="635"/>
      <c r="E13" s="635"/>
      <c r="F13" s="635"/>
      <c r="G13" s="635"/>
      <c r="H13" s="635"/>
      <c r="I13" s="635"/>
      <c r="J13" s="635"/>
      <c r="K13" s="635"/>
      <c r="L13" s="635"/>
      <c r="M13" s="635"/>
      <c r="N13" s="635"/>
      <c r="O13" s="635"/>
      <c r="P13" s="627"/>
      <c r="Q13" s="628"/>
      <c r="R13" s="628"/>
      <c r="S13" s="629"/>
      <c r="T13" s="338"/>
      <c r="U13" s="343"/>
      <c r="V13" s="291"/>
    </row>
    <row r="14" spans="1:38" ht="11.25" customHeight="1" x14ac:dyDescent="0.25">
      <c r="A14" s="490"/>
      <c r="B14" s="481"/>
      <c r="C14" s="303" t="s">
        <v>282</v>
      </c>
      <c r="D14" s="635"/>
      <c r="E14" s="635"/>
      <c r="F14" s="635"/>
      <c r="G14" s="635"/>
      <c r="H14" s="635"/>
      <c r="I14" s="635"/>
      <c r="J14" s="635"/>
      <c r="K14" s="635"/>
      <c r="L14" s="635"/>
      <c r="M14" s="635"/>
      <c r="N14" s="635"/>
      <c r="O14" s="635"/>
      <c r="P14" s="630"/>
      <c r="Q14" s="631"/>
      <c r="R14" s="631"/>
      <c r="S14" s="632"/>
      <c r="T14" s="336"/>
      <c r="U14" s="342"/>
      <c r="V14" s="291"/>
    </row>
    <row r="15" spans="1:38" ht="11.25" customHeight="1" x14ac:dyDescent="0.25">
      <c r="A15" s="490" t="s">
        <v>284</v>
      </c>
      <c r="B15" s="481" t="s">
        <v>272</v>
      </c>
      <c r="C15" s="303" t="s">
        <v>280</v>
      </c>
      <c r="D15" s="623" t="s">
        <v>308</v>
      </c>
      <c r="E15" s="623"/>
      <c r="F15" s="623"/>
      <c r="G15" s="623"/>
      <c r="H15" s="623"/>
      <c r="I15" s="623"/>
      <c r="J15" s="623"/>
      <c r="K15" s="623"/>
      <c r="L15" s="623"/>
      <c r="M15" s="623"/>
      <c r="N15" s="623"/>
      <c r="O15" s="623"/>
      <c r="P15" s="623"/>
      <c r="Q15" s="623"/>
      <c r="R15" s="623"/>
      <c r="S15" s="623"/>
      <c r="T15" s="339"/>
      <c r="U15" s="344"/>
      <c r="V15" s="291"/>
    </row>
    <row r="16" spans="1:38" ht="11.25" customHeight="1" x14ac:dyDescent="0.25">
      <c r="A16" s="490"/>
      <c r="B16" s="481"/>
      <c r="C16" s="303" t="s">
        <v>282</v>
      </c>
      <c r="D16" s="623"/>
      <c r="E16" s="623"/>
      <c r="F16" s="623"/>
      <c r="G16" s="623"/>
      <c r="H16" s="623"/>
      <c r="I16" s="623"/>
      <c r="J16" s="623"/>
      <c r="K16" s="623"/>
      <c r="L16" s="623"/>
      <c r="M16" s="623"/>
      <c r="N16" s="623"/>
      <c r="O16" s="623"/>
      <c r="P16" s="623"/>
      <c r="Q16" s="623"/>
      <c r="R16" s="623"/>
      <c r="S16" s="623"/>
      <c r="T16" s="339"/>
      <c r="U16" s="344"/>
    </row>
    <row r="17" spans="1:21" ht="11.25" customHeight="1" x14ac:dyDescent="0.25">
      <c r="A17" s="490"/>
      <c r="B17" s="481" t="s">
        <v>279</v>
      </c>
      <c r="C17" s="303" t="s">
        <v>280</v>
      </c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3"/>
      <c r="P17" s="623"/>
      <c r="Q17" s="623"/>
      <c r="R17" s="623"/>
      <c r="S17" s="623"/>
      <c r="T17" s="339"/>
      <c r="U17" s="344"/>
    </row>
    <row r="18" spans="1:21" ht="11.25" customHeight="1" x14ac:dyDescent="0.25">
      <c r="A18" s="490"/>
      <c r="B18" s="481"/>
      <c r="C18" s="303" t="s">
        <v>282</v>
      </c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3"/>
      <c r="P18" s="623"/>
      <c r="Q18" s="623"/>
      <c r="R18" s="623"/>
      <c r="S18" s="623"/>
      <c r="T18" s="339"/>
      <c r="U18" s="344"/>
    </row>
    <row r="19" spans="1:21" ht="11.25" customHeight="1" x14ac:dyDescent="0.25">
      <c r="A19" s="490" t="s">
        <v>288</v>
      </c>
      <c r="B19" s="481" t="s">
        <v>272</v>
      </c>
      <c r="C19" s="303" t="s">
        <v>280</v>
      </c>
      <c r="D19" s="624" t="s">
        <v>309</v>
      </c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6"/>
      <c r="P19" s="336"/>
      <c r="Q19" s="336"/>
      <c r="R19" s="336"/>
      <c r="S19" s="336"/>
      <c r="T19" s="336"/>
      <c r="U19" s="342"/>
    </row>
    <row r="20" spans="1:21" ht="11.25" customHeight="1" x14ac:dyDescent="0.25">
      <c r="A20" s="490"/>
      <c r="B20" s="481"/>
      <c r="C20" s="303" t="s">
        <v>282</v>
      </c>
      <c r="D20" s="627"/>
      <c r="E20" s="628"/>
      <c r="F20" s="628"/>
      <c r="G20" s="628"/>
      <c r="H20" s="628"/>
      <c r="I20" s="628"/>
      <c r="J20" s="628"/>
      <c r="K20" s="628"/>
      <c r="L20" s="628"/>
      <c r="M20" s="628"/>
      <c r="N20" s="628"/>
      <c r="O20" s="629"/>
      <c r="P20" s="336"/>
      <c r="Q20" s="336"/>
      <c r="R20" s="336"/>
      <c r="S20" s="336"/>
      <c r="T20" s="338"/>
      <c r="U20" s="343"/>
    </row>
    <row r="21" spans="1:21" ht="11.25" customHeight="1" x14ac:dyDescent="0.25">
      <c r="A21" s="490"/>
      <c r="B21" s="481" t="s">
        <v>279</v>
      </c>
      <c r="C21" s="303" t="s">
        <v>280</v>
      </c>
      <c r="D21" s="627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9"/>
      <c r="P21" s="336"/>
      <c r="Q21" s="336"/>
      <c r="R21" s="336"/>
      <c r="S21" s="336"/>
      <c r="T21" s="336"/>
      <c r="U21" s="342"/>
    </row>
    <row r="22" spans="1:21" ht="11.25" customHeight="1" x14ac:dyDescent="0.25">
      <c r="A22" s="490"/>
      <c r="B22" s="481"/>
      <c r="C22" s="303" t="s">
        <v>282</v>
      </c>
      <c r="D22" s="630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2"/>
      <c r="P22" s="336"/>
      <c r="Q22" s="336"/>
      <c r="R22" s="336"/>
      <c r="S22" s="336"/>
      <c r="T22" s="338"/>
      <c r="U22" s="343"/>
    </row>
    <row r="23" spans="1:21" ht="11.25" customHeight="1" x14ac:dyDescent="0.25">
      <c r="A23" s="490" t="s">
        <v>293</v>
      </c>
      <c r="B23" s="481" t="s">
        <v>272</v>
      </c>
      <c r="C23" s="303" t="s">
        <v>280</v>
      </c>
      <c r="D23" s="339"/>
      <c r="E23" s="339"/>
      <c r="F23" s="339"/>
      <c r="G23" s="339"/>
      <c r="H23" s="620" t="s">
        <v>310</v>
      </c>
      <c r="I23" s="620"/>
      <c r="J23" s="620"/>
      <c r="K23" s="620"/>
      <c r="L23" s="620"/>
      <c r="M23" s="620"/>
      <c r="N23" s="620"/>
      <c r="O23" s="620"/>
      <c r="P23" s="339"/>
      <c r="Q23" s="340"/>
      <c r="R23" s="340"/>
      <c r="S23" s="340"/>
      <c r="T23" s="340"/>
      <c r="U23" s="344"/>
    </row>
    <row r="24" spans="1:21" ht="11.25" customHeight="1" x14ac:dyDescent="0.25">
      <c r="A24" s="490"/>
      <c r="B24" s="481"/>
      <c r="C24" s="303" t="s">
        <v>282</v>
      </c>
      <c r="D24" s="339"/>
      <c r="E24" s="339"/>
      <c r="F24" s="339"/>
      <c r="G24" s="339"/>
      <c r="H24" s="620"/>
      <c r="I24" s="620"/>
      <c r="J24" s="620"/>
      <c r="K24" s="620"/>
      <c r="L24" s="620"/>
      <c r="M24" s="620"/>
      <c r="N24" s="620"/>
      <c r="O24" s="620"/>
      <c r="P24" s="339"/>
      <c r="Q24" s="340"/>
      <c r="R24" s="340"/>
      <c r="S24" s="340"/>
      <c r="T24" s="340"/>
      <c r="U24" s="344"/>
    </row>
    <row r="25" spans="1:21" ht="11.25" customHeight="1" x14ac:dyDescent="0.25">
      <c r="A25" s="490"/>
      <c r="B25" s="481" t="s">
        <v>279</v>
      </c>
      <c r="C25" s="303" t="s">
        <v>280</v>
      </c>
      <c r="D25" s="339"/>
      <c r="E25" s="339"/>
      <c r="F25" s="339"/>
      <c r="G25" s="339"/>
      <c r="H25" s="621" t="s">
        <v>311</v>
      </c>
      <c r="I25" s="621"/>
      <c r="J25" s="621"/>
      <c r="K25" s="621"/>
      <c r="L25" s="621"/>
      <c r="M25" s="621"/>
      <c r="N25" s="621"/>
      <c r="O25" s="621"/>
      <c r="P25" s="339"/>
      <c r="Q25" s="340"/>
      <c r="R25" s="340"/>
      <c r="S25" s="340"/>
      <c r="T25" s="340"/>
      <c r="U25" s="344"/>
    </row>
    <row r="26" spans="1:21" ht="11.25" customHeight="1" x14ac:dyDescent="0.25">
      <c r="A26" s="490"/>
      <c r="B26" s="481"/>
      <c r="C26" s="303" t="s">
        <v>282</v>
      </c>
      <c r="D26" s="339"/>
      <c r="E26" s="339"/>
      <c r="F26" s="339"/>
      <c r="G26" s="339"/>
      <c r="H26" s="621"/>
      <c r="I26" s="621"/>
      <c r="J26" s="621"/>
      <c r="K26" s="621"/>
      <c r="L26" s="621"/>
      <c r="M26" s="621"/>
      <c r="N26" s="621"/>
      <c r="O26" s="621"/>
      <c r="P26" s="339"/>
      <c r="Q26" s="340"/>
      <c r="R26" s="340"/>
      <c r="S26" s="340"/>
      <c r="T26" s="340"/>
      <c r="U26" s="344"/>
    </row>
    <row r="27" spans="1:21" ht="11.25" customHeight="1" x14ac:dyDescent="0.25">
      <c r="A27" s="490" t="s">
        <v>296</v>
      </c>
      <c r="B27" s="481" t="s">
        <v>272</v>
      </c>
      <c r="C27" s="303" t="s">
        <v>280</v>
      </c>
      <c r="D27" s="622" t="s">
        <v>312</v>
      </c>
      <c r="E27" s="622"/>
      <c r="F27" s="622"/>
      <c r="G27" s="622"/>
      <c r="H27" s="622"/>
      <c r="I27" s="622"/>
      <c r="J27" s="622"/>
      <c r="K27" s="622"/>
      <c r="L27" s="622"/>
      <c r="M27" s="622"/>
      <c r="N27" s="622"/>
      <c r="O27" s="622"/>
      <c r="P27" s="618" t="s">
        <v>313</v>
      </c>
      <c r="Q27" s="618"/>
      <c r="R27" s="618"/>
      <c r="S27" s="618"/>
      <c r="T27" s="339"/>
      <c r="U27" s="344"/>
    </row>
    <row r="28" spans="1:21" ht="11.25" customHeight="1" x14ac:dyDescent="0.25">
      <c r="A28" s="490"/>
      <c r="B28" s="481"/>
      <c r="C28" s="303" t="s">
        <v>282</v>
      </c>
      <c r="D28" s="622"/>
      <c r="E28" s="622"/>
      <c r="F28" s="622"/>
      <c r="G28" s="622"/>
      <c r="H28" s="622"/>
      <c r="I28" s="622"/>
      <c r="J28" s="622"/>
      <c r="K28" s="622"/>
      <c r="L28" s="622"/>
      <c r="M28" s="622"/>
      <c r="N28" s="622"/>
      <c r="O28" s="622"/>
      <c r="P28" s="618"/>
      <c r="Q28" s="618"/>
      <c r="R28" s="618"/>
      <c r="S28" s="618"/>
      <c r="T28" s="339"/>
      <c r="U28" s="344"/>
    </row>
    <row r="29" spans="1:21" ht="11.25" customHeight="1" x14ac:dyDescent="0.25">
      <c r="A29" s="490"/>
      <c r="B29" s="481" t="s">
        <v>279</v>
      </c>
      <c r="C29" s="303" t="s">
        <v>280</v>
      </c>
      <c r="D29" s="619" t="s">
        <v>314</v>
      </c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339"/>
      <c r="U29" s="344"/>
    </row>
    <row r="30" spans="1:21" ht="11.25" customHeight="1" x14ac:dyDescent="0.25">
      <c r="A30" s="490"/>
      <c r="B30" s="481"/>
      <c r="C30" s="303" t="s">
        <v>282</v>
      </c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345"/>
      <c r="U30" s="346"/>
    </row>
    <row r="31" spans="1:21" ht="11.25" customHeight="1" x14ac:dyDescent="0.25">
      <c r="A31" s="490" t="s">
        <v>299</v>
      </c>
      <c r="B31" s="481" t="s">
        <v>272</v>
      </c>
      <c r="C31" s="303" t="s">
        <v>280</v>
      </c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44"/>
    </row>
    <row r="32" spans="1:21" ht="11.25" customHeight="1" x14ac:dyDescent="0.25">
      <c r="A32" s="490"/>
      <c r="B32" s="481"/>
      <c r="C32" s="303" t="s">
        <v>282</v>
      </c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44"/>
    </row>
    <row r="33" spans="1:21" ht="11.25" customHeight="1" x14ac:dyDescent="0.25">
      <c r="A33" s="490"/>
      <c r="B33" s="481" t="s">
        <v>279</v>
      </c>
      <c r="C33" s="303" t="s">
        <v>280</v>
      </c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42"/>
    </row>
    <row r="34" spans="1:21" ht="11.25" customHeight="1" thickBot="1" x14ac:dyDescent="0.3">
      <c r="A34" s="491"/>
      <c r="B34" s="502"/>
      <c r="C34" s="329" t="s">
        <v>282</v>
      </c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1"/>
    </row>
    <row r="35" spans="1:21" ht="16.5" thickTop="1" x14ac:dyDescent="0.25">
      <c r="A35" s="291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</row>
    <row r="36" spans="1:21" x14ac:dyDescent="0.25">
      <c r="A36" s="291"/>
      <c r="B36" s="291"/>
      <c r="C36" s="291"/>
      <c r="D36" s="291"/>
      <c r="E36" s="291" t="s">
        <v>143</v>
      </c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480" t="s">
        <v>11</v>
      </c>
      <c r="R36" s="480"/>
      <c r="S36" s="480"/>
      <c r="T36" s="480"/>
      <c r="U36" s="480"/>
    </row>
    <row r="37" spans="1:21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332"/>
      <c r="R37" s="332"/>
      <c r="S37" s="332"/>
      <c r="T37" s="332"/>
      <c r="U37" s="291"/>
    </row>
    <row r="38" spans="1:21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333"/>
      <c r="R38" s="333"/>
      <c r="S38" s="333"/>
      <c r="T38" s="333"/>
      <c r="U38" s="291"/>
    </row>
    <row r="39" spans="1:21" x14ac:dyDescent="0.25">
      <c r="A39" s="291"/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480" t="s">
        <v>56</v>
      </c>
      <c r="R39" s="480"/>
      <c r="S39" s="480"/>
      <c r="T39" s="480"/>
      <c r="U39" s="480"/>
    </row>
  </sheetData>
  <mergeCells count="47">
    <mergeCell ref="A1:G1"/>
    <mergeCell ref="O1:U1"/>
    <mergeCell ref="A2:G2"/>
    <mergeCell ref="O2:U2"/>
    <mergeCell ref="A4:U4"/>
    <mergeCell ref="V5:AL5"/>
    <mergeCell ref="A6:U6"/>
    <mergeCell ref="A7:B7"/>
    <mergeCell ref="C7:C9"/>
    <mergeCell ref="D7:F7"/>
    <mergeCell ref="G7:J7"/>
    <mergeCell ref="K7:O7"/>
    <mergeCell ref="P7:S7"/>
    <mergeCell ref="T7:U7"/>
    <mergeCell ref="A8:B8"/>
    <mergeCell ref="A5:U5"/>
    <mergeCell ref="A9:B9"/>
    <mergeCell ref="A10:A14"/>
    <mergeCell ref="B10:B12"/>
    <mergeCell ref="D10:U10"/>
    <mergeCell ref="D11:O14"/>
    <mergeCell ref="B13:B14"/>
    <mergeCell ref="P11:S14"/>
    <mergeCell ref="A15:A18"/>
    <mergeCell ref="B15:B16"/>
    <mergeCell ref="D15:S18"/>
    <mergeCell ref="B17:B18"/>
    <mergeCell ref="A19:A22"/>
    <mergeCell ref="B19:B20"/>
    <mergeCell ref="B21:B22"/>
    <mergeCell ref="D19:O22"/>
    <mergeCell ref="H23:O24"/>
    <mergeCell ref="B25:B26"/>
    <mergeCell ref="H25:O26"/>
    <mergeCell ref="A27:A30"/>
    <mergeCell ref="B27:B28"/>
    <mergeCell ref="D27:O28"/>
    <mergeCell ref="A31:A34"/>
    <mergeCell ref="B31:B32"/>
    <mergeCell ref="B33:B34"/>
    <mergeCell ref="A23:A26"/>
    <mergeCell ref="B23:B24"/>
    <mergeCell ref="Q36:U36"/>
    <mergeCell ref="Q39:U39"/>
    <mergeCell ref="P27:S28"/>
    <mergeCell ref="B29:B30"/>
    <mergeCell ref="D29:S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TKB TC CTTBCK 24A2</vt:lpstr>
      <vt:lpstr>CA NAM</vt:lpstr>
      <vt:lpstr>TONG HK2</vt:lpstr>
      <vt:lpstr>TONG HK1</vt:lpstr>
      <vt:lpstr>KH HK2 (24-25)THEO LOP</vt:lpstr>
      <vt:lpstr>KH HK1 (24-25)THEO LOP</vt:lpstr>
      <vt:lpstr>TKB TC CTTBCK 23A1</vt:lpstr>
      <vt:lpstr>TKB TC CTTBCK 23A2</vt:lpstr>
      <vt:lpstr>CĐ CTTBCK 24LT</vt:lpstr>
      <vt:lpstr>TC HAN 24</vt:lpstr>
      <vt:lpstr>TKB TC CTTBCK 24A1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2024-11-27T00:19:36Z</cp:lastPrinted>
  <dcterms:created xsi:type="dcterms:W3CDTF">2024-10-06T13:00:50Z</dcterms:created>
  <dcterms:modified xsi:type="dcterms:W3CDTF">2024-11-27T07:21:41Z</dcterms:modified>
</cp:coreProperties>
</file>