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60" firstSheet="5" activeTab="9"/>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r:id="rId6"/>
    <sheet name="KH-HK2-2021-2022(theo lop)" sheetId="7" r:id="rId7"/>
    <sheet name="KH-HK1-2018-2019(theolop)" sheetId="8" state="hidden" r:id="rId8"/>
    <sheet name="TKB-CD-CTTBCK21-2,5N-HK2" sheetId="9" r:id="rId9"/>
    <sheet name="TKB-TC-CTTBCK21-1,5N-HK2" sheetId="10" r:id="rId10"/>
    <sheet name="TKB-TC-CTTBCK21-3NA-HK2" sheetId="11" r:id="rId11"/>
    <sheet name="TKB-TC-CTTBCK21-3NB-HK2" sheetId="12" r:id="rId12"/>
    <sheet name="TKB-CĐ-CTTBCK20-2,5N-HK2" sheetId="13" r:id="rId13"/>
    <sheet name="TKB-TC-CTTBCK20-3N-HK2" sheetId="14" r:id="rId14"/>
    <sheet name="KH-HAN10" sheetId="15" state="hidden" r:id="rId15"/>
    <sheet name="TKB-HAN10" sheetId="16" state="hidden" r:id="rId16"/>
    <sheet name="TKB-TC-HAN20-3NTH-HK2" sheetId="17" r:id="rId17"/>
    <sheet name="Sheet1" sheetId="18" r:id="rId18"/>
  </sheets>
  <externalReferences>
    <externalReference r:id="rId21"/>
  </externalReferences>
  <definedNames/>
  <calcPr fullCalcOnLoad="1"/>
</workbook>
</file>

<file path=xl/sharedStrings.xml><?xml version="1.0" encoding="utf-8"?>
<sst xmlns="http://schemas.openxmlformats.org/spreadsheetml/2006/main" count="2249" uniqueCount="604">
  <si>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</si>
  <si>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</si>
  <si>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</si>
  <si>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</si>
  <si>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</si>
  <si>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</si>
  <si>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</si>
  <si>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</si>
  <si>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</si>
  <si>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</si>
  <si>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</si>
  <si>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</si>
  <si>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</si>
  <si>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</si>
  <si>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</si>
  <si>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</si>
  <si>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</si>
  <si>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</si>
  <si>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</si>
  <si>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</si>
  <si>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</si>
  <si>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</si>
  <si>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</si>
  <si>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</si>
  <si>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</si>
  <si>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</si>
  <si>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</si>
  <si>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</si>
  <si>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</si>
  <si>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</si>
  <si>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</si>
  <si>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</si>
  <si>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</si>
  <si>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</si>
  <si>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</si>
  <si>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</si>
  <si>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</si>
  <si>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</si>
  <si>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</si>
  <si>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</si>
  <si>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</si>
  <si>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</si>
  <si>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</si>
  <si>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</si>
  <si>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</si>
  <si>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</si>
  <si>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</si>
  <si>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</si>
  <si>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</si>
  <si>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</si>
  <si>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</si>
  <si>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</si>
  <si>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</si>
  <si>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</si>
  <si>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</si>
  <si>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</si>
  <si>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</si>
  <si>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</si>
  <si>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</si>
  <si>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</si>
  <si>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</si>
  <si>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</si>
  <si>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</si>
  <si>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</si>
  <si>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</si>
  <si>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</si>
  <si>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</si>
  <si>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</si>
  <si>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</si>
  <si>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</si>
  <si>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</si>
  <si>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</si>
  <si>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</si>
  <si>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</si>
  <si>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</si>
  <si>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</si>
  <si>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</si>
  <si>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</si>
  <si>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</si>
  <si>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</si>
  <si>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</si>
  <si>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</si>
  <si>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</si>
  <si>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</si>
  <si>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</si>
  <si>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</si>
  <si>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</si>
  <si>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</si>
  <si>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</si>
  <si>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</si>
  <si>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</si>
  <si>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</si>
  <si>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</si>
  <si>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</si>
  <si>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</si>
  <si>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</si>
  <si>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</si>
  <si>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</si>
  <si>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</si>
  <si>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</si>
  <si>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</si>
  <si>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</si>
  <si>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</si>
  <si>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</si>
  <si>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</si>
  <si>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</si>
  <si>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</si>
  <si>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</si>
  <si>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</si>
  <si>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</si>
  <si>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</si>
  <si>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</si>
  <si>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</si>
  <si>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</si>
  <si>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</si>
  <si>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</si>
  <si>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</si>
  <si>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</si>
  <si>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</si>
  <si>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</si>
  <si>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</si>
  <si>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</si>
  <si>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</si>
  <si>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</si>
  <si>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</si>
  <si>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</si>
  <si>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</si>
  <si>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</si>
  <si>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</si>
  <si>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</si>
  <si>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</si>
  <si>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</si>
  <si>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</si>
  <si>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</si>
  <si>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</si>
  <si>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</si>
  <si>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</si>
  <si>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</si>
  <si>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</si>
  <si>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</si>
  <si>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</si>
  <si>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</si>
  <si>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</si>
  <si>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</si>
  <si>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</si>
  <si>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</si>
  <si>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</si>
  <si>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</si>
  <si>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</si>
  <si>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</si>
  <si>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</si>
  <si>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</si>
  <si>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</si>
  <si>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</si>
  <si>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</si>
  <si>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</si>
  <si>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</si>
  <si>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</si>
  <si>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</si>
  <si>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</si>
  <si>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</si>
  <si>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</si>
  <si>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</si>
  <si>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</si>
  <si>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</si>
  <si>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</si>
  <si>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</si>
  <si>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</si>
  <si>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</si>
  <si>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</si>
  <si>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</si>
  <si>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</si>
  <si>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</si>
  <si>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</si>
  <si>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</si>
  <si>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</si>
  <si>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</si>
  <si>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</si>
  <si>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</si>
  <si>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</si>
  <si>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</si>
  <si>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</si>
  <si>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</si>
  <si>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</si>
  <si>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</si>
  <si>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</si>
  <si>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</si>
  <si>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</si>
  <si>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</si>
  <si>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</si>
  <si>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</si>
  <si>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</si>
  <si>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</si>
  <si>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</si>
  <si>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</si>
  <si>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</si>
  <si>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</si>
  <si>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</si>
  <si>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</si>
  <si>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</si>
  <si>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</si>
  <si>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</si>
  <si>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</si>
  <si>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</si>
  <si>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</si>
  <si>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</si>
  <si>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</si>
  <si>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</si>
  <si>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</si>
  <si>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</si>
  <si>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</si>
  <si>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</si>
  <si>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</si>
  <si>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</si>
  <si>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</si>
  <si>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</si>
  <si>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</si>
  <si>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</si>
  <si>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</si>
  <si>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</si>
  <si>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</si>
  <si>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</si>
  <si>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</si>
  <si>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</si>
  <si>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</si>
  <si>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</si>
  <si>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</si>
  <si>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</si>
  <si>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</si>
  <si>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</si>
  <si>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</si>
  <si>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</si>
  <si>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</si>
  <si>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</si>
  <si>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</si>
  <si>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</si>
  <si>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</si>
  <si>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</si>
  <si>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</si>
  <si>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</si>
  <si>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</si>
  <si>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</si>
  <si>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</si>
  <si>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</si>
  <si>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</si>
  <si>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</si>
  <si>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</si>
  <si>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</si>
  <si>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</si>
  <si>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</si>
  <si>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</si>
  <si>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</si>
  <si>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</si>
  <si>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</si>
  <si>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</si>
  <si>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</si>
  <si>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</si>
  <si>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</si>
  <si>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</si>
  <si>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</si>
  <si>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</si>
  <si>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</si>
  <si>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</si>
  <si>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</si>
  <si>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</si>
  <si>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</si>
  <si>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</si>
  <si>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</si>
  <si>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</si>
  <si>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</si>
  <si>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</si>
  <si>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</si>
  <si>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</si>
  <si>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</si>
  <si>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</si>
  <si>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</si>
  <si>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</si>
  <si>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</si>
  <si>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</si>
  <si>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</si>
  <si>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</si>
  <si>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</si>
  <si>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</si>
  <si>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</si>
  <si>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</si>
  <si>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</si>
  <si>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</si>
  <si>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</si>
  <si>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</si>
  <si>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</si>
  <si>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</si>
  <si>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</si>
  <si>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</si>
  <si>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</si>
  <si>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</si>
  <si>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</si>
  <si>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</si>
  <si>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</si>
  <si>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</si>
  <si>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</si>
  <si>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</si>
  <si>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</si>
  <si>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</si>
  <si>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</si>
  <si>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</si>
  <si>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</si>
  <si>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</si>
  <si>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</si>
  <si>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</si>
  <si>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</si>
  <si>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</si>
  <si>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</si>
  <si>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</si>
  <si>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</si>
  <si>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</si>
  <si>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</si>
  <si>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</si>
  <si>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</si>
  <si>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</si>
  <si>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</si>
  <si>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</si>
  <si>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</si>
  <si>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</si>
  <si>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</si>
  <si>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</si>
  <si>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</si>
  <si>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</si>
  <si>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</si>
  <si>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</si>
  <si>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</si>
  <si>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</si>
  <si>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</si>
  <si>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</si>
  <si>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</si>
  <si>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</si>
  <si>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</si>
  <si>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</si>
  <si>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</si>
  <si>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</si>
  <si>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</si>
  <si>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</si>
  <si>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</si>
  <si>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</si>
  <si>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</si>
  <si>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</si>
  <si>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</si>
  <si>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</si>
  <si>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</si>
  <si>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</si>
  <si>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</si>
  <si>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</si>
  <si>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</si>
  <si>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</si>
  <si>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</si>
  <si>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</si>
  <si>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</si>
  <si>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</si>
  <si>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</si>
  <si>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</si>
  <si>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</si>
  <si>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</si>
  <si>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</si>
  <si>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</si>
  <si>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</si>
  <si>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</si>
  <si>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</si>
  <si>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</si>
  <si>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</si>
  <si>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</si>
  <si>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</si>
  <si>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</si>
  <si>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</si>
  <si>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</si>
  <si>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</si>
  <si>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</si>
  <si>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</si>
  <si>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</si>
  <si>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</si>
  <si>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</si>
  <si>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</si>
  <si>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</si>
  <si>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</si>
  <si>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</si>
  <si>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</si>
  <si>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</si>
  <si>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</si>
  <si>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</si>
  <si>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</si>
  <si>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</si>
  <si>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</si>
  <si>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</si>
  <si>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</si>
  <si>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</si>
  <si>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</si>
  <si>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</si>
  <si>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</si>
  <si>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</si>
  <si>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</si>
  <si>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</si>
  <si>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</si>
  <si>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</si>
  <si>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</si>
  <si>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</si>
  <si>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</si>
  <si>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</si>
  <si>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</si>
  <si>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</si>
  <si>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</si>
  <si>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</si>
  <si>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</si>
  <si>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</si>
  <si>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</si>
  <si>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</si>
  <si>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</si>
  <si>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</si>
  <si>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</si>
  <si>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</si>
  <si>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</si>
  <si>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</si>
  <si>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</si>
  <si>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</si>
  <si>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</si>
  <si>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</si>
  <si>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</si>
  <si>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</si>
  <si>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</si>
  <si>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</si>
  <si>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</si>
  <si>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</si>
  <si>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</si>
  <si>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</si>
  <si>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</si>
  <si>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</si>
  <si>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</si>
  <si>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Nguội cơ bản</t>
  </si>
  <si>
    <t>Ngày 24 tháng  01  năm 2019</t>
  </si>
  <si>
    <t xml:space="preserve">Gia công chi tiết trên máy phay,bào </t>
  </si>
  <si>
    <t>Tạo</t>
  </si>
  <si>
    <t>Tùng</t>
  </si>
  <si>
    <t>23-28</t>
  </si>
  <si>
    <t>16-21</t>
  </si>
  <si>
    <t>TC-CTTBCK19-3NA</t>
  </si>
  <si>
    <t>TC-CTTBCK19-3NB</t>
  </si>
  <si>
    <t>TC-CTTBCK19-3NTH</t>
  </si>
  <si>
    <t>21-26</t>
  </si>
  <si>
    <t>2019-2020 K1</t>
  </si>
  <si>
    <t>2019-2020 K2</t>
  </si>
  <si>
    <t>Tiết</t>
  </si>
  <si>
    <t>1, 2</t>
  </si>
  <si>
    <t>3, 4</t>
  </si>
  <si>
    <t>TRƯỞNG PHÒNG ĐÀO TẠO</t>
  </si>
  <si>
    <t>07-12</t>
  </si>
  <si>
    <t>14-19</t>
  </si>
  <si>
    <t>02-07</t>
  </si>
  <si>
    <t>09-14</t>
  </si>
  <si>
    <t>4-9</t>
  </si>
  <si>
    <t>11-16</t>
  </si>
  <si>
    <t>18-23</t>
  </si>
  <si>
    <t>25-30</t>
  </si>
  <si>
    <t>2020-2021 K1</t>
  </si>
  <si>
    <t>CĐ-CTTBCK19-2,5N</t>
  </si>
  <si>
    <r>
      <rPr>
        <b/>
        <i/>
        <u val="single"/>
        <sz val="10"/>
        <color indexed="8"/>
        <rFont val="Times New Roman"/>
        <family val="1"/>
      </rPr>
      <t>Ghi chú:</t>
    </r>
    <r>
      <rPr>
        <i/>
        <sz val="10"/>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</si>
  <si>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TC-CTTBCK20-3NA</t>
  </si>
  <si>
    <t>TC-CTTBCK20-3NB</t>
  </si>
  <si>
    <t>CĐ-CTTBCK20-2,5N</t>
  </si>
  <si>
    <t>CĐ-CTTBCK20-1NLT</t>
  </si>
  <si>
    <t>TC-HAN20-3NTH</t>
  </si>
  <si>
    <t>LỚP CĐ - CHẾ TẠO THIẾT BỊ CƠ KHÍ  20- 2,5N</t>
  </si>
  <si>
    <t xml:space="preserve">LỚP TC - HÀN-3NTH (học tại trung tâm GDNN-GDTX Tây Hòa) </t>
  </si>
  <si>
    <t>2020-2021 K2</t>
  </si>
  <si>
    <t>Pháp luật 1</t>
  </si>
  <si>
    <t>10-15</t>
  </si>
  <si>
    <t>17-22</t>
  </si>
  <si>
    <t>24-29</t>
  </si>
  <si>
    <t>TC.HÀN20-3NTH</t>
  </si>
  <si>
    <t>cn</t>
  </si>
  <si>
    <t>K1</t>
  </si>
  <si>
    <t>TỔNG NĂM</t>
  </si>
  <si>
    <t>TỔNG GIỜ K2</t>
  </si>
  <si>
    <t>TC-CTTBCK19-3N</t>
  </si>
  <si>
    <t>Ngày 22 tháng 02 năm 2021</t>
  </si>
  <si>
    <t>Sinh hoạt chủ nhiệm vào sáng thứ 7 (tiết 5) trong tuần (Thầy Dũng)</t>
  </si>
  <si>
    <t>Phú Yên, ngày 22 tháng  02 năm 2021</t>
  </si>
  <si>
    <t>Chào cơ và sinh hoạt chủ nhiệm vào sáng thứ 2 hàng tuần (tiết 1) trong tuần (Thầy Tùng)</t>
  </si>
  <si>
    <t>TC-CTTBCK21-3NA</t>
  </si>
  <si>
    <t>2021-2022 
K1</t>
  </si>
  <si>
    <t>TC-CTTBCK21-3NB</t>
  </si>
  <si>
    <t>TC-CTTBCK20-3N</t>
  </si>
  <si>
    <t>Khoa CNTT</t>
  </si>
  <si>
    <t>TC20-3N</t>
  </si>
  <si>
    <t>CD20-2,5N</t>
  </si>
  <si>
    <t>TC20-3NA</t>
  </si>
  <si>
    <t>TC20-3NB</t>
  </si>
  <si>
    <t>Chế tạo băng tải</t>
  </si>
  <si>
    <t>Chính trị 2</t>
  </si>
  <si>
    <t>Pháp luật 2</t>
  </si>
  <si>
    <t>Giáo dục thể chất 2</t>
  </si>
  <si>
    <t>Tin học cơ bản 2</t>
  </si>
  <si>
    <t xml:space="preserve">Ngoại ngữ (Anh văn 2) </t>
  </si>
  <si>
    <t>Chế tạo thiết bị chứa công nghiệp</t>
  </si>
  <si>
    <t>CAD/CAM/CNC</t>
  </si>
  <si>
    <t>Hàn  MIG/MAG/TIG</t>
  </si>
  <si>
    <t xml:space="preserve">Hàn tự và bán động có lớp thuốc </t>
  </si>
  <si>
    <t xml:space="preserve">Thực tập tốt nghiệp    </t>
  </si>
  <si>
    <t>Dung sai lắp ghép  và  đo lường kỹ thuật</t>
  </si>
  <si>
    <t>Trần Quốc Dũng</t>
  </si>
  <si>
    <t>Đỗ T.Cẩm Vinh</t>
  </si>
  <si>
    <t>NĂM HỌC 2021-2022 (HK2)</t>
  </si>
  <si>
    <t>31/01-05</t>
  </si>
  <si>
    <t>28/02-05</t>
  </si>
  <si>
    <t>28/03-02</t>
  </si>
  <si>
    <t>04-09</t>
  </si>
  <si>
    <t>30/05-04/06</t>
  </si>
  <si>
    <t>06-11</t>
  </si>
  <si>
    <t>13-18</t>
  </si>
  <si>
    <t>20-25</t>
  </si>
  <si>
    <t>Tháng 1</t>
  </si>
  <si>
    <t>2021-2022 
K2</t>
  </si>
  <si>
    <t>LỚP TC - CHẾ TẠO THIẾT BỊ CƠ KHÍ  20- 3N</t>
  </si>
  <si>
    <t>Chào cơ và sinh hoạt chủ nhiệm vào sáng thứ 2  (tiết 1) trong tuần (Cô Vinh)</t>
  </si>
  <si>
    <t>Chào cơ và sinh hoạt chủ nhiệm vào sáng thứ 2 hàng tuần (tiết 1) trong tuần (Thầy Tạo)</t>
  </si>
  <si>
    <t>LỚP TC - CHẾ TẠO THIẾT BỊ CƠ KHÍ  21 - 3NA</t>
  </si>
  <si>
    <t>LỚP TC - CHẾ TẠO THIẾT BỊ CƠ KHÍ  21 - 3NB</t>
  </si>
  <si>
    <t>LỚP CD - CHẾ TẠO THIẾT BỊ CƠ KHÍ  21 - 2,5N</t>
  </si>
  <si>
    <t>TC-CTTBCK21-1,5N</t>
  </si>
  <si>
    <t>THỜI KHÓA BIỂU KHOA CƠ KHÍ CHẾ TẠO  (HK2 - NH 2021-2022)</t>
  </si>
  <si>
    <t>Áp dụng từ ngày 14 tháng 02 năm 2022</t>
  </si>
  <si>
    <t>Áp dụng từ ngày 14  tháng 02 năm 2022</t>
  </si>
  <si>
    <t>Áp dụng từ ngày 14  tháng 3  năm 2022</t>
  </si>
  <si>
    <t>Áp dụng từ ngày 14  tháng 2 năm 2022</t>
  </si>
  <si>
    <t>Áp dụng từ ngày 14 tháng 2 năm 2022</t>
  </si>
  <si>
    <t>Tháng 2</t>
  </si>
  <si>
    <t>Tháng 3</t>
  </si>
  <si>
    <t>Tháng 4</t>
  </si>
  <si>
    <t>Tháng 5</t>
  </si>
  <si>
    <t>HÓA 2H (32H), C. LIÊN - P203</t>
  </si>
  <si>
    <t>TOÁN 2H (64H), C. DUYÊN EM  - P203</t>
  </si>
  <si>
    <t>LÝ 2H (32H), C. TRANG  - P203</t>
  </si>
  <si>
    <t>VĂN 2H (48H), C. TOÀN  - P203</t>
  </si>
  <si>
    <t>SỬ 2H (16H), C. THÚY  - P203</t>
  </si>
  <si>
    <t>ĐỊA 2H (16H), C. YÊN  - P203</t>
  </si>
  <si>
    <t>SINH 2H (16H), T. NHÂN  - P203</t>
  </si>
  <si>
    <t>6-11</t>
  </si>
  <si>
    <t>30-04</t>
  </si>
  <si>
    <t>Gia công  phay, bào cơ bản</t>
  </si>
  <si>
    <t>Hàn hồ quang điện</t>
  </si>
  <si>
    <t>Hàn cắt khí</t>
  </si>
  <si>
    <t>Nguội cơ bản - 8h (60h) - T. Tĩnh - xưởng CGKL</t>
  </si>
  <si>
    <t xml:space="preserve">Dung sai LG và đo lường kỹ thuật - 4H (45H) - T. Hùng ANH -  (xưởng CNC) </t>
  </si>
  <si>
    <t xml:space="preserve">Gia công  phay, bào cơ bản - 8h </t>
  </si>
  <si>
    <t xml:space="preserve">Hàn hồ quang điện-8H </t>
  </si>
  <si>
    <t>Hàn cắt khí - 4h (120h) - T. Hoang - (xưởng hàn)</t>
  </si>
  <si>
    <t>Hàn cắt khí - 8h (120h) - T. Hoang - (xưởng hàn)</t>
  </si>
  <si>
    <t>Phú Yên, ngày 09  tháng  02 năm 2022</t>
  </si>
  <si>
    <t>Gia công  phay, bào cơ bản - 8h (90h) - T. Tĩnh - xưởng CGKL</t>
  </si>
  <si>
    <r>
      <rPr>
        <b/>
        <i/>
        <u val="single"/>
        <sz val="9"/>
        <color indexed="8"/>
        <rFont val="Times New Roman"/>
        <family val="1"/>
      </rPr>
      <t>Ghi chú:</t>
    </r>
    <r>
      <rPr>
        <i/>
        <sz val="9"/>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</si>
  <si>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sz val="12"/>
        <color indexed="8"/>
        <rFont val="Times New Roman"/>
        <family val="1"/>
      </rPr>
      <t xml:space="preserve"> </t>
    </r>
    <r>
      <rPr>
        <u val="single"/>
        <sz val="12"/>
        <color indexed="8"/>
        <rFont val="Times New Roman"/>
        <family val="1"/>
      </rPr>
      <t>Độc lập - Tự do - Hạnh phúc</t>
    </r>
  </si>
  <si>
    <t>Hàn hồ quang điện - 8H (150H) -T. Tạo - (xưởng hàn)</t>
  </si>
  <si>
    <t>Nguội cơ bản - 8h (60h) - T. Lai - xưởng CGKL</t>
  </si>
  <si>
    <t>Gia công  phay, bào cơ bản - 8h (90h) - T. Lai - xưởng CGKL</t>
  </si>
  <si>
    <t>Hàn hồ quang điện - 8H (150H) -T. Hoang - (xưởng hàn)</t>
  </si>
  <si>
    <t>Hàn cắt khí - 4h (120h) - T. Tùng - (xưởng hàn)</t>
  </si>
  <si>
    <t>Hàn cắt khí - 8h (120h) - T. Tùng - (xưởng hàn)</t>
  </si>
  <si>
    <t>TOÁN 2H (64H), C. HUỆ; P.203</t>
  </si>
  <si>
    <t>HÓA 2H (32H), C. TRÂM - P204</t>
  </si>
  <si>
    <t>TOÁN 2H (64H), C. HUỆ  - P204</t>
  </si>
  <si>
    <t>VĂN 2H (48H), T. TOÀN - P204</t>
  </si>
  <si>
    <t>LÝ 2H (32H), C. TRANG - P204</t>
  </si>
  <si>
    <t>SỬ 2H (16H), C. TRANG  - P204</t>
  </si>
  <si>
    <t>VĂN 2H (48H), T. TOÀN  - P204</t>
  </si>
  <si>
    <t>ĐỊA 2H (16H), C. LEN  - P204</t>
  </si>
  <si>
    <t>SINH 2H (16H), T. HUỲNH  - P204</t>
  </si>
  <si>
    <t>Gia công chi tiết trên máy phay, bào - 8H (120H) - T. Lai - xưởng CGKL</t>
  </si>
  <si>
    <t>Chế tạo băng tải - 4h (60h) - T. Hoang - xưởng CNC</t>
  </si>
  <si>
    <t>Phú Yên, ngày 09 tháng  02 năm 2022</t>
  </si>
  <si>
    <t>Giáo dục thể chất 2 - 4H (30H) - T. Thiên</t>
  </si>
  <si>
    <t>Ngoại ngữ (Anh văn 2) - 8h (30h)-C.Hiên - P103</t>
  </si>
  <si>
    <t>Chính trị 2 - 4h (45h) - C.Hà - P201</t>
  </si>
  <si>
    <t>Tin hoc 2 - 4h (30h) - T. Thía - PM2</t>
  </si>
  <si>
    <t>Chế tạo thiết bị chứa công nghiệp - 8H (120H) - T. Tạo - (xưởng hàn)</t>
  </si>
  <si>
    <t xml:space="preserve">CAD/CAM/CNC - 8h (180h) - T. Tĩnh - (xưởng CNC) </t>
  </si>
  <si>
    <t>CĐ-CTTBCK21-2,5N</t>
  </si>
  <si>
    <r>
      <t>Chế tao băng tải</t>
    </r>
    <r>
      <rPr>
        <sz val="7"/>
        <color indexed="10"/>
        <rFont val="Times New Roman"/>
        <family val="1"/>
      </rPr>
      <t xml:space="preserve"> (ghép TC20)</t>
    </r>
  </si>
  <si>
    <r>
      <t xml:space="preserve">Gia công  phay, bào cơ bản </t>
    </r>
    <r>
      <rPr>
        <sz val="7"/>
        <color indexed="10"/>
        <rFont val="Times New Roman"/>
        <family val="1"/>
      </rPr>
      <t>(ghép TC21A)</t>
    </r>
  </si>
  <si>
    <r>
      <t xml:space="preserve">Hàn cắt khí </t>
    </r>
    <r>
      <rPr>
        <sz val="7"/>
        <color indexed="10"/>
        <rFont val="Times New Roman"/>
        <family val="1"/>
      </rPr>
      <t>(ghép TC21A)</t>
    </r>
  </si>
  <si>
    <r>
      <t>Hàn hồ quang điện</t>
    </r>
    <r>
      <rPr>
        <sz val="7"/>
        <color indexed="10"/>
        <rFont val="Times New Roman"/>
        <family val="1"/>
      </rPr>
      <t xml:space="preserve"> (ghép TC21A)</t>
    </r>
  </si>
  <si>
    <r>
      <t xml:space="preserve">Chế tạo băng tải - 4h (60h) - T. Hoang - xưởng CNC </t>
    </r>
    <r>
      <rPr>
        <sz val="10"/>
        <color indexed="10"/>
        <rFont val="Times New Roman"/>
        <family val="1"/>
      </rPr>
      <t>(GHÉP TC20)</t>
    </r>
  </si>
  <si>
    <t>Pháp luật 4h(15h)-C.Hà-P102</t>
  </si>
  <si>
    <t>Hàn điện tiếp xúc</t>
  </si>
  <si>
    <t>Cơ học ứng dụng</t>
  </si>
  <si>
    <t xml:space="preserve">Cơ học ứng dụng - 4h (60h) - T. Hùng Anh - (xưởng CNC) </t>
  </si>
  <si>
    <t>Hàn điện tiếp xúc - 4H (60H) - T.Lai -  (xưởng hàn)</t>
  </si>
  <si>
    <t>Tin học 1</t>
  </si>
  <si>
    <r>
      <t xml:space="preserve">Gia công  phay, bào cơ bản - 8h (90h) - T. Tĩnh - xưởng CGKL </t>
    </r>
    <r>
      <rPr>
        <sz val="7"/>
        <color indexed="10"/>
        <rFont val="Times New Roman"/>
        <family val="1"/>
      </rPr>
      <t>(ghép TC21A)</t>
    </r>
  </si>
  <si>
    <r>
      <t xml:space="preserve">Dung sai LG và đo lường kỹ thuật - 4H (45H) - T. Hùng ANH -  (xưởng CNC) </t>
    </r>
    <r>
      <rPr>
        <sz val="8"/>
        <color indexed="10"/>
        <rFont val="Calibri"/>
        <family val="2"/>
      </rPr>
      <t>(ghép TC21A)</t>
    </r>
  </si>
  <si>
    <r>
      <t>Hàn cắt khí - 4h (120h) - T. Hoang - (xưởng hàn)</t>
    </r>
    <r>
      <rPr>
        <sz val="8"/>
        <color indexed="10"/>
        <rFont val="Calibri"/>
        <family val="2"/>
      </rPr>
      <t xml:space="preserve"> (ghép TC21A)</t>
    </r>
  </si>
  <si>
    <r>
      <t xml:space="preserve">Hàn hồ quang điện - 8H (150H) -T. Tạo - (xưởng hàn)  </t>
    </r>
    <r>
      <rPr>
        <sz val="7"/>
        <color indexed="10"/>
        <rFont val="Times New Roman"/>
        <family val="1"/>
      </rPr>
      <t>(ghép TC21A)</t>
    </r>
  </si>
  <si>
    <r>
      <t xml:space="preserve">Tin học 1 - 4h (45h) - …… (PM ......) </t>
    </r>
    <r>
      <rPr>
        <sz val="10"/>
        <color indexed="10"/>
        <rFont val="Times New Roman"/>
        <family val="1"/>
      </rPr>
      <t xml:space="preserve"> (ghép CD OTO 21)</t>
    </r>
  </si>
  <si>
    <r>
      <t>Hàn cắt khí - 8h (120h) - T. Hoang - (xưởng hàn)</t>
    </r>
    <r>
      <rPr>
        <sz val="8"/>
        <color indexed="10"/>
        <rFont val="Times New Roman"/>
        <family val="1"/>
      </rPr>
      <t xml:space="preserve"> (ghép TC21A)</t>
    </r>
  </si>
  <si>
    <t>LỚP TC - CHẾ TẠO THIẾT BỊ CƠ KHÍ  21 - 15N</t>
  </si>
  <si>
    <t>Hàn  MIG/MAG/TIG - 4H (180H) - T. TÙNG</t>
  </si>
  <si>
    <t>Hàn tự và bán động có lớp thuốc 8H (120H) - T. HOANG</t>
  </si>
  <si>
    <t>27-02</t>
  </si>
  <si>
    <t>Thực tập tốt nghiệp 240H - T. TÙNG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</si>
</sst>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 numFmtId="181" formatCode="[$-409]d\ mmmm\,\ yyyy"/>
  </numFmts>
  <fonts count="128">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i/>
      <sz val="11"/>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b/>
      <i/>
      <u val="single"/>
      <sz val="11"/>
      <color indexed="8"/>
      <name val="Times New Roman"/>
      <family val="1"/>
    </font>
    <font>
      <i/>
      <sz val="11"/>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sz val="5"/>
      <color indexed="8"/>
      <name val="Times New Roman"/>
      <family val="1"/>
    </font>
    <font>
      <b/>
      <u val="single"/>
      <sz val="7"/>
      <name val="Times New Roman"/>
      <family val="1"/>
    </font>
    <font>
      <i/>
      <sz val="12"/>
      <name val="Times New Roman"/>
      <family val="1"/>
    </font>
    <font>
      <b/>
      <sz val="11"/>
      <name val="Times New Roman"/>
      <family val="1"/>
    </font>
    <font>
      <b/>
      <sz val="20"/>
      <color indexed="8"/>
      <name val="Times New Roman"/>
      <family val="1"/>
    </font>
    <font>
      <i/>
      <sz val="10"/>
      <color indexed="8"/>
      <name val="Times New Roman"/>
      <family val="1"/>
    </font>
    <font>
      <b/>
      <i/>
      <u val="single"/>
      <sz val="10"/>
      <color indexed="8"/>
      <name val="Times New Roman"/>
      <family val="1"/>
    </font>
    <font>
      <b/>
      <i/>
      <sz val="10"/>
      <color indexed="8"/>
      <name val="Times New Roman"/>
      <family val="1"/>
    </font>
    <font>
      <b/>
      <i/>
      <sz val="12"/>
      <color indexed="8"/>
      <name val="Times New Roman"/>
      <family val="1"/>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13"/>
      <color indexed="8"/>
      <name val="Times New Roman"/>
      <family val="1"/>
    </font>
    <font>
      <sz val="8"/>
      <color indexed="8"/>
      <name val="Arial"/>
      <family val="2"/>
    </font>
    <font>
      <sz val="10"/>
      <color indexed="8"/>
      <name val="Arial"/>
      <family val="2"/>
    </font>
    <font>
      <sz val="13"/>
      <color indexed="10"/>
      <name val="Times New Roman"/>
      <family val="1"/>
    </font>
    <font>
      <sz val="12"/>
      <color indexed="8"/>
      <name val="VNI Times"/>
      <family val="0"/>
    </font>
    <font>
      <b/>
      <sz val="16"/>
      <color indexed="10"/>
      <name val="Times New Roman"/>
      <family val="1"/>
    </font>
    <font>
      <b/>
      <u val="single"/>
      <sz val="6"/>
      <name val="Times New Roman"/>
      <family val="1"/>
    </font>
    <font>
      <i/>
      <sz val="9"/>
      <color indexed="8"/>
      <name val="Times New Roman"/>
      <family val="1"/>
    </font>
    <font>
      <b/>
      <i/>
      <u val="single"/>
      <sz val="9"/>
      <color indexed="8"/>
      <name val="Times New Roman"/>
      <family val="1"/>
    </font>
    <font>
      <sz val="10"/>
      <color indexed="10"/>
      <name val="Times New Roman"/>
      <family val="1"/>
    </font>
    <font>
      <sz val="8"/>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sz val="7"/>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sz val="7"/>
      <color rgb="FFFF0000"/>
      <name val="Times New Roman"/>
      <family val="1"/>
    </font>
    <font>
      <sz val="9"/>
      <color theme="1"/>
      <name val="Times New Roman"/>
      <family val="1"/>
    </font>
    <font>
      <sz val="8"/>
      <color theme="1"/>
      <name val="Calibri"/>
      <family val="2"/>
    </font>
    <font>
      <sz val="7"/>
      <color theme="1"/>
      <name val="Times New Roman"/>
      <family val="1"/>
    </font>
    <font>
      <sz val="7"/>
      <color theme="1"/>
      <name val="Calibri"/>
      <family val="2"/>
    </font>
    <font>
      <sz val="10"/>
      <color theme="1"/>
      <name val="Times New Roman"/>
      <family val="1"/>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9"/>
        <bgColor indexed="64"/>
      </patternFill>
    </fill>
    <fill>
      <patternFill patternType="solid">
        <fgColor indexed="5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9" tint="-0.24997000396251678"/>
        <bgColor indexed="64"/>
      </patternFill>
    </fill>
    <fill>
      <patternFill patternType="solid">
        <fgColor theme="2" tint="-0.24997000396251678"/>
        <bgColor indexed="64"/>
      </patternFill>
    </fill>
    <fill>
      <patternFill patternType="solid">
        <fgColor rgb="FFFFC00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medium"/>
      <right style="medium"/>
      <top>
        <color indexed="63"/>
      </top>
      <bottom style="medium"/>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style="thin"/>
    </border>
    <border>
      <left/>
      <right style="thin"/>
      <top style="thin"/>
      <bottom style="thin"/>
    </border>
    <border>
      <left>
        <color indexed="63"/>
      </left>
      <right style="thin"/>
      <top style="thin"/>
      <bottom style="double"/>
    </border>
    <border>
      <left style="double"/>
      <right style="thin"/>
      <top style="double"/>
      <bottom style="thin"/>
    </border>
    <border>
      <left/>
      <right/>
      <top style="thin"/>
      <bottom style="thin"/>
    </border>
    <border>
      <left>
        <color indexed="63"/>
      </left>
      <right style="medium"/>
      <top style="thin"/>
      <bottom style="thin"/>
    </border>
    <border>
      <left style="medium"/>
      <right/>
      <top style="thin"/>
      <bottom style="thin"/>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right style="double"/>
      <top style="double"/>
      <bottom style="thin"/>
    </border>
    <border>
      <left style="double"/>
      <right style="thin"/>
      <top style="double"/>
      <bottom>
        <color indexed="63"/>
      </bottom>
    </border>
    <border>
      <left>
        <color indexed="63"/>
      </left>
      <right>
        <color indexed="63"/>
      </right>
      <top style="double"/>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10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26" borderId="0" applyNumberFormat="0" applyBorder="0" applyAlignment="0" applyProtection="0"/>
    <xf numFmtId="0" fontId="104" fillId="27" borderId="1" applyNumberFormat="0" applyAlignment="0" applyProtection="0"/>
    <xf numFmtId="0" fontId="10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9" borderId="0" applyNumberFormat="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53"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16" fillId="0" borderId="0">
      <alignment/>
      <protection/>
    </xf>
    <xf numFmtId="0" fontId="0" fillId="0" borderId="0">
      <alignment/>
      <protection/>
    </xf>
    <xf numFmtId="0" fontId="116"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0" borderId="0">
      <alignment/>
      <protection/>
    </xf>
    <xf numFmtId="0" fontId="40"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17" fillId="27" borderId="9" applyNumberFormat="0" applyAlignment="0" applyProtection="0"/>
    <xf numFmtId="9" fontId="1" fillId="0" borderId="0" applyFont="0" applyFill="0" applyBorder="0" applyAlignment="0" applyProtection="0"/>
    <xf numFmtId="9" fontId="53" fillId="0" borderId="0" applyFont="0" applyFill="0" applyBorder="0" applyAlignment="0" applyProtection="0"/>
    <xf numFmtId="0" fontId="118" fillId="0" borderId="0" applyNumberFormat="0" applyFill="0" applyBorder="0" applyAlignment="0" applyProtection="0"/>
    <xf numFmtId="0" fontId="119" fillId="0" borderId="10" applyNumberFormat="0" applyFill="0" applyAlignment="0" applyProtection="0"/>
    <xf numFmtId="0" fontId="120" fillId="0" borderId="0" applyNumberFormat="0" applyFill="0" applyBorder="0" applyAlignment="0" applyProtection="0"/>
  </cellStyleXfs>
  <cellXfs count="1393">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9" fillId="0" borderId="0" xfId="0" applyFont="1" applyAlignment="1">
      <alignment/>
    </xf>
    <xf numFmtId="0" fontId="20" fillId="0" borderId="0" xfId="0" applyFont="1" applyAlignment="1">
      <alignment/>
    </xf>
    <xf numFmtId="0" fontId="20" fillId="0" borderId="0" xfId="0" applyFont="1" applyBorder="1" applyAlignment="1">
      <alignment vertical="center"/>
    </xf>
    <xf numFmtId="0" fontId="8" fillId="0" borderId="0" xfId="0" applyFont="1" applyBorder="1" applyAlignment="1">
      <alignment horizontal="center"/>
    </xf>
    <xf numFmtId="0" fontId="19"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1" fillId="0" borderId="0" xfId="0" applyFont="1" applyAlignment="1">
      <alignment/>
    </xf>
    <xf numFmtId="0" fontId="11" fillId="0" borderId="0" xfId="0" applyFont="1" applyAlignment="1">
      <alignment/>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Border="1" applyAlignment="1">
      <alignment horizontal="center" vertical="top"/>
    </xf>
    <xf numFmtId="0" fontId="19" fillId="0" borderId="0" xfId="0" applyFont="1" applyBorder="1" applyAlignment="1">
      <alignment horizontal="center" vertical="center"/>
    </xf>
    <xf numFmtId="0" fontId="26" fillId="0" borderId="0" xfId="0" applyFont="1" applyFill="1" applyBorder="1" applyAlignment="1">
      <alignment horizontal="center" vertical="center" textRotation="90"/>
    </xf>
    <xf numFmtId="0" fontId="18" fillId="0" borderId="0" xfId="0" applyFont="1" applyAlignment="1">
      <alignment horizontal="center"/>
    </xf>
    <xf numFmtId="0" fontId="21" fillId="0" borderId="0" xfId="0" applyFont="1" applyAlignment="1">
      <alignment horizontal="center"/>
    </xf>
    <xf numFmtId="0" fontId="27"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8"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13" fillId="0" borderId="0" xfId="0" applyFont="1" applyBorder="1" applyAlignment="1">
      <alignment vertical="center"/>
    </xf>
    <xf numFmtId="0" fontId="19" fillId="0" borderId="0" xfId="0" applyFont="1" applyAlignment="1">
      <alignment vertical="top"/>
    </xf>
    <xf numFmtId="0" fontId="14" fillId="0" borderId="0" xfId="0" applyFont="1" applyFill="1" applyAlignment="1">
      <alignment horizontal="center"/>
    </xf>
    <xf numFmtId="0" fontId="15"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31"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14"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65"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66"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31" fillId="0" borderId="0" xfId="0" applyFont="1" applyBorder="1" applyAlignment="1">
      <alignment/>
    </xf>
    <xf numFmtId="0" fontId="31" fillId="0" borderId="0" xfId="0" applyFont="1" applyAlignment="1">
      <alignment horizontal="center"/>
    </xf>
    <xf numFmtId="0" fontId="11" fillId="0" borderId="0" xfId="0" applyFont="1" applyAlignment="1">
      <alignment/>
    </xf>
    <xf numFmtId="0" fontId="36" fillId="0" borderId="0" xfId="0" applyFont="1" applyBorder="1" applyAlignment="1">
      <alignment horizontal="center" vertical="center"/>
    </xf>
    <xf numFmtId="0" fontId="36" fillId="0" borderId="0" xfId="0" applyFont="1" applyBorder="1" applyAlignment="1">
      <alignment vertical="center"/>
    </xf>
    <xf numFmtId="0" fontId="32" fillId="0" borderId="0" xfId="0" applyFont="1" applyFill="1" applyBorder="1" applyAlignment="1">
      <alignment horizontal="center" vertical="center"/>
    </xf>
    <xf numFmtId="0" fontId="37" fillId="0" borderId="0" xfId="0" applyFont="1" applyBorder="1" applyAlignment="1">
      <alignment vertical="center" wrapText="1"/>
    </xf>
    <xf numFmtId="0" fontId="32" fillId="0" borderId="0" xfId="0" applyFont="1" applyBorder="1" applyAlignment="1">
      <alignment/>
    </xf>
    <xf numFmtId="0" fontId="38" fillId="0" borderId="0" xfId="0" applyFont="1" applyBorder="1" applyAlignment="1">
      <alignment vertical="center"/>
    </xf>
    <xf numFmtId="0" fontId="32" fillId="0" borderId="0" xfId="0" applyFont="1" applyAlignment="1">
      <alignment horizontal="center"/>
    </xf>
    <xf numFmtId="0" fontId="36" fillId="0" borderId="0" xfId="0" applyFont="1" applyAlignment="1">
      <alignment/>
    </xf>
    <xf numFmtId="0" fontId="32" fillId="0" borderId="0" xfId="0" applyFont="1" applyFill="1" applyAlignment="1">
      <alignment/>
    </xf>
    <xf numFmtId="0" fontId="65" fillId="0" borderId="0" xfId="0" applyFont="1" applyAlignment="1">
      <alignment/>
    </xf>
    <xf numFmtId="0" fontId="67"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31"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65" fillId="0" borderId="18" xfId="0" applyFont="1" applyBorder="1" applyAlignment="1">
      <alignment horizontal="center" vertical="center"/>
    </xf>
    <xf numFmtId="0" fontId="65" fillId="0" borderId="19" xfId="0" applyFont="1" applyBorder="1" applyAlignment="1">
      <alignment vertical="center"/>
    </xf>
    <xf numFmtId="0" fontId="65" fillId="0" borderId="17" xfId="0" applyFont="1" applyBorder="1" applyAlignment="1">
      <alignment vertical="center"/>
    </xf>
    <xf numFmtId="0" fontId="65" fillId="0" borderId="17" xfId="0" applyFont="1" applyBorder="1" applyAlignment="1">
      <alignment vertical="center" wrapText="1"/>
    </xf>
    <xf numFmtId="0" fontId="11" fillId="0" borderId="20" xfId="0" applyFont="1" applyBorder="1" applyAlignment="1">
      <alignment/>
    </xf>
    <xf numFmtId="0" fontId="34" fillId="0" borderId="12" xfId="99" applyFont="1" applyBorder="1" applyAlignment="1">
      <alignment horizontal="center" vertical="center" wrapText="1"/>
      <protection/>
    </xf>
    <xf numFmtId="0" fontId="34" fillId="0" borderId="15" xfId="99" applyFont="1" applyBorder="1" applyAlignment="1">
      <alignment horizontal="center" vertical="center" wrapText="1"/>
      <protection/>
    </xf>
    <xf numFmtId="0" fontId="34" fillId="0" borderId="15" xfId="99" applyFont="1" applyBorder="1" applyAlignment="1">
      <alignment horizontal="center" vertical="center"/>
      <protection/>
    </xf>
    <xf numFmtId="0" fontId="34" fillId="0" borderId="15" xfId="99" applyFont="1" applyFill="1" applyBorder="1" applyAlignment="1">
      <alignment horizontal="center" vertical="center"/>
      <protection/>
    </xf>
    <xf numFmtId="0" fontId="34" fillId="0" borderId="21" xfId="99" applyFont="1" applyBorder="1" applyAlignment="1">
      <alignment horizontal="center" vertical="center"/>
      <protection/>
    </xf>
    <xf numFmtId="0" fontId="31" fillId="0" borderId="21" xfId="99" applyFont="1" applyFill="1" applyBorder="1">
      <alignment/>
      <protection/>
    </xf>
    <xf numFmtId="0" fontId="34" fillId="0" borderId="11" xfId="99" applyFont="1" applyBorder="1" applyAlignment="1">
      <alignment horizontal="center" vertical="center"/>
      <protection/>
    </xf>
    <xf numFmtId="0" fontId="31" fillId="0" borderId="11" xfId="99" applyFont="1" applyFill="1" applyBorder="1">
      <alignment/>
      <protection/>
    </xf>
    <xf numFmtId="0" fontId="31" fillId="0" borderId="11" xfId="99" applyFont="1" applyFill="1" applyBorder="1" applyAlignment="1">
      <alignment vertical="center" wrapText="1"/>
      <protection/>
    </xf>
    <xf numFmtId="0" fontId="31" fillId="0" borderId="15" xfId="99" applyFont="1" applyFill="1" applyBorder="1" applyAlignment="1">
      <alignment vertical="center" wrapText="1"/>
      <protection/>
    </xf>
    <xf numFmtId="0" fontId="31" fillId="0" borderId="15" xfId="99" applyFont="1" applyFill="1" applyBorder="1" applyAlignment="1">
      <alignment horizontal="center" vertical="center" wrapText="1"/>
      <protection/>
    </xf>
    <xf numFmtId="0" fontId="31" fillId="0" borderId="15" xfId="99" applyFont="1" applyFill="1" applyBorder="1">
      <alignment/>
      <protection/>
    </xf>
    <xf numFmtId="0" fontId="11" fillId="0" borderId="16" xfId="0" applyFont="1" applyBorder="1" applyAlignment="1">
      <alignment/>
    </xf>
    <xf numFmtId="0" fontId="31" fillId="0" borderId="21" xfId="99" applyFont="1" applyFill="1" applyBorder="1" applyAlignment="1">
      <alignment vertical="center" wrapText="1"/>
      <protection/>
    </xf>
    <xf numFmtId="0" fontId="34" fillId="0" borderId="22" xfId="99" applyFont="1" applyBorder="1" applyAlignment="1">
      <alignment horizontal="center" vertical="center"/>
      <protection/>
    </xf>
    <xf numFmtId="0" fontId="34" fillId="0" borderId="13" xfId="99" applyFont="1" applyBorder="1" applyAlignment="1">
      <alignment horizontal="center" vertical="center"/>
      <protection/>
    </xf>
    <xf numFmtId="0" fontId="31" fillId="0" borderId="15" xfId="99" applyFont="1" applyFill="1" applyBorder="1" applyAlignment="1">
      <alignment/>
      <protection/>
    </xf>
    <xf numFmtId="0" fontId="41" fillId="0" borderId="15" xfId="99" applyFont="1" applyFill="1" applyBorder="1" applyAlignment="1">
      <alignment vertical="center" wrapText="1"/>
      <protection/>
    </xf>
    <xf numFmtId="0" fontId="31" fillId="0" borderId="21" xfId="0" applyFont="1" applyFill="1" applyBorder="1" applyAlignment="1">
      <alignment vertical="center" wrapText="1"/>
    </xf>
    <xf numFmtId="0" fontId="31" fillId="0" borderId="11" xfId="0" applyFont="1" applyFill="1" applyBorder="1" applyAlignment="1">
      <alignment vertical="center" wrapText="1"/>
    </xf>
    <xf numFmtId="0" fontId="31" fillId="0" borderId="23" xfId="0" applyFont="1" applyFill="1" applyBorder="1" applyAlignment="1">
      <alignment horizontal="center" vertical="center" wrapText="1"/>
    </xf>
    <xf numFmtId="0" fontId="31" fillId="0" borderId="23" xfId="99" applyFont="1" applyFill="1" applyBorder="1" applyAlignment="1">
      <alignment vertical="center" wrapText="1"/>
      <protection/>
    </xf>
    <xf numFmtId="0" fontId="11" fillId="0" borderId="24" xfId="0" applyFont="1" applyBorder="1" applyAlignment="1">
      <alignment/>
    </xf>
    <xf numFmtId="0" fontId="32" fillId="0" borderId="0" xfId="0" applyFont="1" applyBorder="1" applyAlignment="1">
      <alignment vertical="center"/>
    </xf>
    <xf numFmtId="0" fontId="32" fillId="0" borderId="0" xfId="0" applyFont="1" applyAlignment="1">
      <alignment vertical="center"/>
    </xf>
    <xf numFmtId="0" fontId="31" fillId="0" borderId="0" xfId="0" applyFont="1" applyFill="1" applyBorder="1" applyAlignment="1">
      <alignment vertical="top"/>
    </xf>
    <xf numFmtId="0" fontId="22" fillId="0" borderId="16" xfId="0" applyFont="1" applyBorder="1" applyAlignment="1">
      <alignment vertical="center"/>
    </xf>
    <xf numFmtId="0" fontId="36" fillId="0" borderId="0" xfId="0" applyFont="1" applyAlignment="1">
      <alignment vertical="center"/>
    </xf>
    <xf numFmtId="0" fontId="27" fillId="0" borderId="0" xfId="0" applyFont="1" applyAlignment="1">
      <alignment/>
    </xf>
    <xf numFmtId="0" fontId="27"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29" fillId="0" borderId="0" xfId="0" applyFont="1" applyBorder="1" applyAlignment="1">
      <alignment horizontal="center" vertical="center" wrapText="1"/>
    </xf>
    <xf numFmtId="0" fontId="11"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49"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8" fillId="0" borderId="0" xfId="0" applyFont="1" applyFill="1" applyBorder="1" applyAlignment="1">
      <alignment horizontal="center" vertical="center"/>
    </xf>
    <xf numFmtId="0" fontId="68" fillId="0" borderId="0" xfId="0" applyFont="1" applyFill="1" applyAlignment="1">
      <alignment horizontal="center"/>
    </xf>
    <xf numFmtId="0" fontId="30" fillId="0" borderId="0" xfId="0" applyFont="1" applyFill="1" applyBorder="1" applyAlignment="1">
      <alignment horizontal="center" vertical="center" wrapText="1" shrinkToFit="1"/>
    </xf>
    <xf numFmtId="0" fontId="41" fillId="0" borderId="0" xfId="0" applyFont="1" applyFill="1" applyBorder="1" applyAlignment="1">
      <alignment horizontal="center"/>
    </xf>
    <xf numFmtId="0" fontId="41" fillId="0" borderId="0" xfId="0" applyFont="1" applyFill="1" applyAlignment="1">
      <alignment horizontal="center"/>
    </xf>
    <xf numFmtId="0" fontId="69" fillId="0" borderId="0" xfId="0" applyFont="1" applyFill="1" applyAlignment="1">
      <alignment horizontal="center"/>
    </xf>
    <xf numFmtId="0" fontId="19" fillId="0" borderId="0" xfId="0" applyFont="1" applyFill="1" applyBorder="1" applyAlignment="1">
      <alignment vertical="center" wrapText="1"/>
    </xf>
    <xf numFmtId="0" fontId="22" fillId="0" borderId="0" xfId="0" applyFont="1" applyAlignment="1">
      <alignment horizontal="center"/>
    </xf>
    <xf numFmtId="0" fontId="16"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21"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0" fontId="8" fillId="0" borderId="0" xfId="0" applyFont="1" applyAlignment="1">
      <alignment horizontal="center" vertical="center"/>
    </xf>
    <xf numFmtId="0" fontId="19"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6" fillId="0" borderId="0" xfId="0" applyFont="1" applyFill="1" applyBorder="1" applyAlignment="1">
      <alignment/>
    </xf>
    <xf numFmtId="0" fontId="43" fillId="0" borderId="0" xfId="0" applyFont="1" applyAlignment="1">
      <alignment/>
    </xf>
    <xf numFmtId="0" fontId="42" fillId="0" borderId="0" xfId="0" applyFont="1" applyFill="1" applyBorder="1" applyAlignment="1">
      <alignment horizontal="center" vertical="center"/>
    </xf>
    <xf numFmtId="0" fontId="42" fillId="0" borderId="0" xfId="0" applyFont="1" applyFill="1" applyAlignment="1">
      <alignment/>
    </xf>
    <xf numFmtId="0" fontId="18" fillId="0" borderId="11" xfId="0" applyFont="1" applyFill="1" applyBorder="1" applyAlignment="1">
      <alignment horizontal="left" vertical="center" wrapText="1"/>
    </xf>
    <xf numFmtId="0" fontId="3" fillId="0" borderId="0" xfId="0" applyFont="1" applyFill="1" applyAlignment="1">
      <alignment horizontal="center"/>
    </xf>
    <xf numFmtId="0" fontId="18" fillId="0" borderId="0" xfId="0" applyFont="1" applyBorder="1" applyAlignment="1" quotePrefix="1">
      <alignment horizontal="center" vertical="center" wrapText="1"/>
    </xf>
    <xf numFmtId="14" fontId="18" fillId="0" borderId="11" xfId="77" applyNumberFormat="1" applyFont="1" applyBorder="1" applyAlignment="1" quotePrefix="1">
      <alignment horizontal="center" vertical="center" wrapText="1"/>
      <protection/>
    </xf>
    <xf numFmtId="0" fontId="18" fillId="0" borderId="11" xfId="77" applyFont="1" applyBorder="1" applyAlignment="1" quotePrefix="1">
      <alignment horizontal="center" vertical="center" wrapText="1"/>
      <protection/>
    </xf>
    <xf numFmtId="16" fontId="18" fillId="0" borderId="11" xfId="77" applyNumberFormat="1" applyFont="1" applyBorder="1" applyAlignment="1" quotePrefix="1">
      <alignment horizontal="center" vertical="center" wrapText="1"/>
      <protection/>
    </xf>
    <xf numFmtId="0" fontId="29" fillId="0" borderId="0" xfId="0" applyFont="1" applyBorder="1" applyAlignment="1">
      <alignment vertical="center" wrapText="1"/>
    </xf>
    <xf numFmtId="0" fontId="18" fillId="0" borderId="11" xfId="7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1"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8" fillId="0" borderId="14" xfId="77" applyFont="1" applyBorder="1" applyAlignment="1" quotePrefix="1">
      <alignment horizontal="center" vertical="center" wrapText="1"/>
      <protection/>
    </xf>
    <xf numFmtId="0" fontId="34"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8" fillId="0" borderId="11" xfId="0" applyFont="1" applyBorder="1" applyAlignment="1">
      <alignment horizontal="center"/>
    </xf>
    <xf numFmtId="0" fontId="49"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6" fillId="0" borderId="0" xfId="0" applyFont="1" applyAlignment="1">
      <alignment horizontal="center"/>
    </xf>
    <xf numFmtId="0" fontId="6" fillId="0" borderId="0" xfId="0" applyFont="1" applyFill="1" applyBorder="1" applyAlignment="1">
      <alignment horizontal="center"/>
    </xf>
    <xf numFmtId="0" fontId="33"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7" fillId="0" borderId="0" xfId="0" applyFont="1" applyFill="1" applyAlignment="1">
      <alignment vertical="top"/>
    </xf>
    <xf numFmtId="0" fontId="31" fillId="0" borderId="25" xfId="0" applyFont="1" applyBorder="1" applyAlignment="1">
      <alignment/>
    </xf>
    <xf numFmtId="0" fontId="31" fillId="0" borderId="11" xfId="0" applyFont="1" applyBorder="1" applyAlignment="1">
      <alignment/>
    </xf>
    <xf numFmtId="0" fontId="31" fillId="0" borderId="11" xfId="0" applyFont="1" applyFill="1" applyBorder="1" applyAlignment="1">
      <alignment horizontal="center" vertical="center" wrapText="1" shrinkToFit="1"/>
    </xf>
    <xf numFmtId="0" fontId="31" fillId="0" borderId="11" xfId="0" applyFont="1" applyBorder="1" applyAlignment="1">
      <alignment horizontal="center" vertical="center"/>
    </xf>
    <xf numFmtId="0" fontId="31" fillId="0" borderId="14" xfId="0" applyFont="1" applyBorder="1" applyAlignment="1">
      <alignment horizontal="center" vertical="center"/>
    </xf>
    <xf numFmtId="0" fontId="11" fillId="0" borderId="11" xfId="0" applyFont="1" applyBorder="1" applyAlignment="1">
      <alignment horizontal="left" vertical="center" wrapText="1"/>
    </xf>
    <xf numFmtId="0" fontId="31" fillId="0" borderId="11" xfId="0" applyFont="1" applyBorder="1" applyAlignment="1">
      <alignment horizontal="left" vertical="center"/>
    </xf>
    <xf numFmtId="0" fontId="31" fillId="34" borderId="11" xfId="0" applyFont="1" applyFill="1" applyBorder="1" applyAlignment="1">
      <alignment horizontal="center" vertical="center" wrapText="1" shrinkToFit="1"/>
    </xf>
    <xf numFmtId="0" fontId="31" fillId="0" borderId="12" xfId="0" applyFont="1" applyBorder="1" applyAlignment="1">
      <alignment/>
    </xf>
    <xf numFmtId="0" fontId="31" fillId="0" borderId="15" xfId="0" applyFont="1" applyBorder="1" applyAlignment="1">
      <alignment/>
    </xf>
    <xf numFmtId="0" fontId="31" fillId="0" borderId="0" xfId="0" applyFont="1" applyBorder="1" applyAlignment="1">
      <alignment/>
    </xf>
    <xf numFmtId="0" fontId="31" fillId="0" borderId="11" xfId="0" applyFont="1" applyBorder="1" applyAlignment="1">
      <alignment horizontal="center"/>
    </xf>
    <xf numFmtId="0" fontId="34" fillId="0" borderId="11" xfId="0" applyFont="1" applyBorder="1" applyAlignment="1">
      <alignment/>
    </xf>
    <xf numFmtId="0" fontId="31" fillId="0" borderId="28" xfId="0" applyFont="1" applyBorder="1" applyAlignment="1">
      <alignment/>
    </xf>
    <xf numFmtId="0" fontId="31" fillId="0" borderId="0" xfId="0" applyFont="1" applyBorder="1" applyAlignment="1">
      <alignment horizontal="right"/>
    </xf>
    <xf numFmtId="0" fontId="2" fillId="0" borderId="0" xfId="0" applyFont="1" applyAlignment="1">
      <alignment horizontal="right"/>
    </xf>
    <xf numFmtId="0" fontId="31" fillId="35" borderId="11" xfId="0" applyFont="1" applyFill="1" applyBorder="1" applyAlignment="1">
      <alignment horizontal="left" vertical="center"/>
    </xf>
    <xf numFmtId="0" fontId="31" fillId="36" borderId="11" xfId="0" applyFont="1" applyFill="1" applyBorder="1" applyAlignment="1">
      <alignment horizontal="left" vertical="center"/>
    </xf>
    <xf numFmtId="0" fontId="31" fillId="37" borderId="11" xfId="0" applyFont="1" applyFill="1" applyBorder="1" applyAlignment="1">
      <alignment horizontal="left" vertical="center"/>
    </xf>
    <xf numFmtId="0" fontId="31" fillId="0" borderId="11" xfId="0" applyFont="1" applyBorder="1" applyAlignment="1">
      <alignment horizontal="left" vertical="center" wrapText="1"/>
    </xf>
    <xf numFmtId="0" fontId="31" fillId="38" borderId="11" xfId="0" applyFont="1" applyFill="1" applyBorder="1" applyAlignment="1">
      <alignment horizontal="left" vertical="center"/>
    </xf>
    <xf numFmtId="0" fontId="11" fillId="0" borderId="11" xfId="89" applyFont="1" applyBorder="1" applyAlignment="1">
      <alignment horizontal="left" vertical="center" wrapText="1"/>
      <protection/>
    </xf>
    <xf numFmtId="0" fontId="31" fillId="0" borderId="25" xfId="0" applyFont="1" applyBorder="1" applyAlignment="1">
      <alignment horizontal="center" vertical="center"/>
    </xf>
    <xf numFmtId="0" fontId="34" fillId="0" borderId="29" xfId="0" applyFont="1" applyFill="1" applyBorder="1" applyAlignment="1">
      <alignment/>
    </xf>
    <xf numFmtId="0" fontId="11" fillId="0" borderId="11" xfId="0" applyFont="1" applyFill="1" applyBorder="1" applyAlignment="1">
      <alignment/>
    </xf>
    <xf numFmtId="0" fontId="31" fillId="0" borderId="14" xfId="0" applyFont="1" applyBorder="1" applyAlignment="1">
      <alignment horizontal="center"/>
    </xf>
    <xf numFmtId="0" fontId="31" fillId="34" borderId="25" xfId="0" applyFont="1" applyFill="1" applyBorder="1" applyAlignment="1">
      <alignment horizontal="center" vertical="center"/>
    </xf>
    <xf numFmtId="0" fontId="31" fillId="34" borderId="11" xfId="0" applyFont="1" applyFill="1" applyBorder="1" applyAlignment="1">
      <alignment horizontal="left" vertical="center"/>
    </xf>
    <xf numFmtId="0" fontId="31" fillId="34" borderId="11" xfId="0" applyFont="1" applyFill="1" applyBorder="1" applyAlignment="1">
      <alignment horizontal="left" vertical="center" wrapText="1"/>
    </xf>
    <xf numFmtId="0" fontId="31" fillId="34" borderId="11" xfId="0" applyFont="1" applyFill="1" applyBorder="1" applyAlignment="1">
      <alignment horizontal="center" vertical="center"/>
    </xf>
    <xf numFmtId="0" fontId="31" fillId="34" borderId="14" xfId="0" applyFont="1" applyFill="1" applyBorder="1" applyAlignment="1">
      <alignment horizontal="center" vertical="center"/>
    </xf>
    <xf numFmtId="0" fontId="18" fillId="0" borderId="0" xfId="0" applyFont="1" applyFill="1" applyAlignment="1">
      <alignment horizontal="center" vertical="center"/>
    </xf>
    <xf numFmtId="0" fontId="5" fillId="0" borderId="30" xfId="0" applyFont="1" applyFill="1" applyBorder="1" applyAlignment="1">
      <alignment horizontal="center" vertical="center"/>
    </xf>
    <xf numFmtId="0" fontId="33" fillId="0" borderId="0" xfId="0" applyFont="1" applyFill="1" applyAlignment="1">
      <alignment horizontal="left"/>
    </xf>
    <xf numFmtId="0" fontId="15"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9" fillId="0" borderId="0" xfId="0" applyFont="1" applyAlignment="1">
      <alignment horizontal="left"/>
    </xf>
    <xf numFmtId="0" fontId="20" fillId="0" borderId="11" xfId="7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8" fillId="0" borderId="13" xfId="0" applyFont="1" applyFill="1" applyBorder="1" applyAlignment="1">
      <alignment vertical="center" wrapText="1"/>
    </xf>
    <xf numFmtId="0" fontId="18" fillId="0" borderId="37" xfId="0" applyFont="1" applyFill="1" applyBorder="1" applyAlignment="1">
      <alignment horizontal="center" vertical="center"/>
    </xf>
    <xf numFmtId="0" fontId="18" fillId="0" borderId="11" xfId="0" applyFont="1" applyFill="1" applyBorder="1" applyAlignment="1">
      <alignment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13" xfId="0" applyFont="1" applyFill="1" applyBorder="1" applyAlignment="1">
      <alignment vertical="center"/>
    </xf>
    <xf numFmtId="0" fontId="18" fillId="0" borderId="11" xfId="0" applyFont="1" applyFill="1" applyBorder="1" applyAlignment="1">
      <alignment/>
    </xf>
    <xf numFmtId="0" fontId="18"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6" fillId="0" borderId="0" xfId="0" applyFont="1" applyFill="1" applyAlignment="1">
      <alignment/>
    </xf>
    <xf numFmtId="0" fontId="43"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3"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3"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20" fillId="0" borderId="0" xfId="0" applyFont="1" applyFill="1" applyAlignment="1">
      <alignment/>
    </xf>
    <xf numFmtId="0" fontId="20"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5"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8"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8"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20"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20"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8" fillId="0" borderId="41" xfId="89" applyFont="1" applyFill="1" applyBorder="1" applyAlignment="1">
      <alignment vertical="center" wrapText="1"/>
      <protection/>
    </xf>
    <xf numFmtId="0" fontId="18" fillId="0" borderId="11" xfId="89" applyFont="1" applyFill="1" applyBorder="1" applyAlignment="1">
      <alignment vertical="center" wrapText="1"/>
      <protection/>
    </xf>
    <xf numFmtId="0" fontId="21"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3"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7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4"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8" fillId="0" borderId="0" xfId="0" applyFont="1" applyAlignment="1">
      <alignment horizontal="left"/>
    </xf>
    <xf numFmtId="0" fontId="5" fillId="0" borderId="0" xfId="0" applyFont="1" applyFill="1" applyBorder="1" applyAlignment="1">
      <alignment vertical="center" wrapText="1"/>
    </xf>
    <xf numFmtId="0" fontId="43" fillId="0" borderId="11" xfId="0" applyFont="1" applyFill="1" applyBorder="1" applyAlignment="1">
      <alignment horizontal="justify" vertical="center" wrapText="1"/>
    </xf>
    <xf numFmtId="0" fontId="43"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8" fillId="0" borderId="11" xfId="0" applyFont="1" applyBorder="1" applyAlignment="1">
      <alignment horizontal="left"/>
    </xf>
    <xf numFmtId="0" fontId="18" fillId="0" borderId="11" xfId="0" applyFont="1" applyFill="1" applyBorder="1" applyAlignment="1">
      <alignment wrapText="1"/>
    </xf>
    <xf numFmtId="0" fontId="18" fillId="0" borderId="36"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8" fillId="0" borderId="21" xfId="0" applyFont="1" applyFill="1" applyBorder="1" applyAlignment="1">
      <alignment vertical="center" wrapText="1"/>
    </xf>
    <xf numFmtId="0" fontId="18" fillId="0" borderId="23" xfId="0" applyFont="1" applyFill="1" applyBorder="1" applyAlignment="1">
      <alignment vertical="center"/>
    </xf>
    <xf numFmtId="0" fontId="5" fillId="0" borderId="21" xfId="0" applyFont="1" applyFill="1" applyBorder="1" applyAlignment="1">
      <alignment/>
    </xf>
    <xf numFmtId="0" fontId="45"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5" fillId="0" borderId="15" xfId="0" applyFont="1" applyFill="1" applyBorder="1" applyAlignment="1">
      <alignment/>
    </xf>
    <xf numFmtId="0" fontId="43" fillId="0" borderId="11" xfId="0" applyFont="1" applyFill="1" applyBorder="1" applyAlignment="1">
      <alignment vertical="center" wrapText="1"/>
    </xf>
    <xf numFmtId="0" fontId="43" fillId="0" borderId="0" xfId="0" applyFont="1" applyFill="1" applyBorder="1" applyAlignment="1">
      <alignment horizontal="center" vertical="center" wrapText="1"/>
    </xf>
    <xf numFmtId="0" fontId="18" fillId="0" borderId="11" xfId="0" applyFont="1" applyFill="1" applyBorder="1" applyAlignment="1">
      <alignment horizontal="center" vertical="center"/>
    </xf>
    <xf numFmtId="0" fontId="43" fillId="0" borderId="0"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2" fillId="0" borderId="22" xfId="0" applyFont="1" applyFill="1" applyBorder="1" applyAlignment="1">
      <alignment vertical="center"/>
    </xf>
    <xf numFmtId="0" fontId="18"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8" fillId="0" borderId="22" xfId="0" applyFont="1" applyFill="1" applyBorder="1" applyAlignment="1">
      <alignment vertical="center"/>
    </xf>
    <xf numFmtId="0" fontId="49" fillId="0" borderId="26" xfId="0" applyFont="1" applyFill="1" applyBorder="1" applyAlignment="1">
      <alignment horizontal="center" vertical="center"/>
    </xf>
    <xf numFmtId="0" fontId="49" fillId="0" borderId="13" xfId="0" applyFont="1" applyFill="1" applyBorder="1" applyAlignment="1">
      <alignment horizontal="left" vertical="center" wrapText="1"/>
    </xf>
    <xf numFmtId="0" fontId="49" fillId="0" borderId="13" xfId="0" applyFont="1" applyFill="1" applyBorder="1" applyAlignment="1">
      <alignment vertical="center" wrapText="1"/>
    </xf>
    <xf numFmtId="0" fontId="18" fillId="0" borderId="13" xfId="0" applyFont="1" applyFill="1" applyBorder="1" applyAlignment="1">
      <alignment horizontal="left" vertical="center" wrapText="1"/>
    </xf>
    <xf numFmtId="16" fontId="5" fillId="0" borderId="11" xfId="77" applyNumberFormat="1" applyFont="1" applyFill="1" applyBorder="1" applyAlignment="1" quotePrefix="1">
      <alignment horizontal="center" vertical="center" wrapText="1"/>
      <protection/>
    </xf>
    <xf numFmtId="0" fontId="5" fillId="0" borderId="11" xfId="77" applyFont="1" applyFill="1" applyBorder="1" applyAlignment="1" quotePrefix="1">
      <alignment vertical="center" wrapText="1"/>
      <protection/>
    </xf>
    <xf numFmtId="0" fontId="5" fillId="0" borderId="11" xfId="77" applyFont="1" applyFill="1" applyBorder="1" applyAlignment="1" quotePrefix="1">
      <alignment horizontal="center" vertical="center" wrapText="1"/>
      <protection/>
    </xf>
    <xf numFmtId="14" fontId="5" fillId="0" borderId="11" xfId="77" applyNumberFormat="1" applyFont="1" applyFill="1" applyBorder="1" applyAlignment="1" quotePrefix="1">
      <alignment horizontal="center" vertical="center" wrapText="1"/>
      <protection/>
    </xf>
    <xf numFmtId="0" fontId="5" fillId="0" borderId="14" xfId="77" applyFont="1" applyFill="1" applyBorder="1" applyAlignment="1" quotePrefix="1">
      <alignment horizontal="center" vertical="center" wrapText="1"/>
      <protection/>
    </xf>
    <xf numFmtId="16" fontId="18" fillId="0" borderId="21" xfId="77" applyNumberFormat="1" applyFont="1" applyBorder="1" applyAlignment="1" quotePrefix="1">
      <alignment horizontal="center" vertical="center" wrapText="1"/>
      <protection/>
    </xf>
    <xf numFmtId="0" fontId="20" fillId="0" borderId="21" xfId="77" applyFont="1" applyFill="1" applyBorder="1" applyAlignment="1" quotePrefix="1">
      <alignment vertical="center" wrapText="1"/>
      <protection/>
    </xf>
    <xf numFmtId="0" fontId="18" fillId="0" borderId="21" xfId="77" applyFont="1" applyFill="1" applyBorder="1" applyAlignment="1" quotePrefix="1">
      <alignment horizontal="center" vertical="center" wrapText="1"/>
      <protection/>
    </xf>
    <xf numFmtId="0" fontId="18" fillId="0" borderId="21" xfId="77" applyFont="1" applyBorder="1" applyAlignment="1" quotePrefix="1">
      <alignment horizontal="center" vertical="center" wrapText="1"/>
      <protection/>
    </xf>
    <xf numFmtId="14" fontId="18" fillId="0" borderId="21" xfId="77" applyNumberFormat="1" applyFont="1" applyBorder="1" applyAlignment="1" quotePrefix="1">
      <alignment horizontal="center" vertical="center" wrapText="1"/>
      <protection/>
    </xf>
    <xf numFmtId="0" fontId="18" fillId="0" borderId="44" xfId="77" applyFont="1" applyBorder="1" applyAlignment="1" quotePrefix="1">
      <alignment horizontal="center" vertical="center" wrapText="1"/>
      <protection/>
    </xf>
    <xf numFmtId="0" fontId="5" fillId="39" borderId="13" xfId="0" applyFont="1" applyFill="1" applyBorder="1" applyAlignment="1">
      <alignment vertical="center" wrapText="1"/>
    </xf>
    <xf numFmtId="0" fontId="5" fillId="39" borderId="13" xfId="0" applyFont="1" applyFill="1" applyBorder="1" applyAlignment="1">
      <alignment horizontal="center" vertical="center" wrapText="1" shrinkToFit="1"/>
    </xf>
    <xf numFmtId="0" fontId="2" fillId="39" borderId="13" xfId="0" applyFont="1" applyFill="1" applyBorder="1" applyAlignment="1">
      <alignment horizontal="center" vertical="center" wrapText="1"/>
    </xf>
    <xf numFmtId="0" fontId="8" fillId="39" borderId="13" xfId="0" applyFont="1" applyFill="1" applyBorder="1" applyAlignment="1">
      <alignment vertical="center"/>
    </xf>
    <xf numFmtId="0" fontId="5" fillId="39" borderId="13" xfId="0" applyFont="1" applyFill="1" applyBorder="1" applyAlignment="1">
      <alignment horizontal="center" vertical="center"/>
    </xf>
    <xf numFmtId="0" fontId="5" fillId="39" borderId="13" xfId="0" applyFont="1" applyFill="1" applyBorder="1" applyAlignment="1">
      <alignment vertical="center"/>
    </xf>
    <xf numFmtId="172" fontId="5" fillId="39" borderId="13" xfId="0" applyNumberFormat="1" applyFont="1" applyFill="1" applyBorder="1" applyAlignment="1">
      <alignment horizontal="center" vertical="center"/>
    </xf>
    <xf numFmtId="0" fontId="5" fillId="39" borderId="11" xfId="0" applyFont="1" applyFill="1" applyBorder="1" applyAlignment="1">
      <alignment vertical="center" wrapText="1"/>
    </xf>
    <xf numFmtId="0" fontId="5" fillId="39" borderId="11" xfId="0" applyFont="1" applyFill="1" applyBorder="1" applyAlignment="1">
      <alignment horizontal="center" vertical="center" wrapText="1" shrinkToFit="1"/>
    </xf>
    <xf numFmtId="0" fontId="8" fillId="39" borderId="11"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11" xfId="0" applyFont="1" applyFill="1" applyBorder="1" applyAlignment="1">
      <alignment vertical="center"/>
    </xf>
    <xf numFmtId="172" fontId="5" fillId="39" borderId="11" xfId="0" applyNumberFormat="1" applyFont="1" applyFill="1" applyBorder="1" applyAlignment="1">
      <alignment horizontal="center" vertical="center"/>
    </xf>
    <xf numFmtId="0" fontId="5" fillId="39" borderId="11" xfId="0" applyFont="1" applyFill="1" applyBorder="1" applyAlignment="1">
      <alignment horizontal="center"/>
    </xf>
    <xf numFmtId="0" fontId="5" fillId="39" borderId="11" xfId="0" applyFont="1" applyFill="1" applyBorder="1" applyAlignment="1">
      <alignment wrapText="1"/>
    </xf>
    <xf numFmtId="0" fontId="8" fillId="39"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2" xfId="0" applyFont="1" applyFill="1" applyBorder="1" applyAlignment="1">
      <alignment vertical="center"/>
    </xf>
    <xf numFmtId="0" fontId="18" fillId="39" borderId="21" xfId="0" applyFont="1" applyFill="1" applyBorder="1" applyAlignment="1">
      <alignment horizontal="left" vertical="center" wrapText="1"/>
    </xf>
    <xf numFmtId="0" fontId="5" fillId="39" borderId="21" xfId="0" applyFont="1" applyFill="1" applyBorder="1" applyAlignment="1">
      <alignment horizontal="center" vertical="center"/>
    </xf>
    <xf numFmtId="0" fontId="5" fillId="39" borderId="22" xfId="0" applyFont="1" applyFill="1" applyBorder="1" applyAlignment="1">
      <alignment horizontal="center" vertical="center" wrapText="1" shrinkToFit="1"/>
    </xf>
    <xf numFmtId="172" fontId="5" fillId="39" borderId="22" xfId="0" applyNumberFormat="1" applyFont="1" applyFill="1" applyBorder="1" applyAlignment="1">
      <alignment horizontal="center" vertical="center"/>
    </xf>
    <xf numFmtId="0" fontId="8" fillId="39" borderId="11" xfId="0" applyFont="1" applyFill="1" applyBorder="1" applyAlignment="1">
      <alignment horizontal="left" vertical="center" wrapText="1"/>
    </xf>
    <xf numFmtId="0" fontId="8" fillId="39" borderId="23" xfId="0" applyFont="1" applyFill="1" applyBorder="1" applyAlignment="1">
      <alignment vertical="center"/>
    </xf>
    <xf numFmtId="0" fontId="5" fillId="39" borderId="23" xfId="0" applyFont="1" applyFill="1" applyBorder="1" applyAlignment="1">
      <alignment horizontal="center" vertical="center"/>
    </xf>
    <xf numFmtId="0" fontId="5" fillId="39" borderId="23" xfId="0" applyFont="1" applyFill="1" applyBorder="1" applyAlignment="1">
      <alignment vertical="center"/>
    </xf>
    <xf numFmtId="172" fontId="5" fillId="39" borderId="23" xfId="0" applyNumberFormat="1" applyFont="1" applyFill="1" applyBorder="1" applyAlignment="1">
      <alignment horizontal="center" vertical="center"/>
    </xf>
    <xf numFmtId="0" fontId="5" fillId="40" borderId="13" xfId="0" applyFont="1" applyFill="1" applyBorder="1" applyAlignment="1">
      <alignment vertical="center" wrapText="1"/>
    </xf>
    <xf numFmtId="0" fontId="5" fillId="40" borderId="45" xfId="0" applyFont="1" applyFill="1" applyBorder="1" applyAlignment="1">
      <alignment horizontal="center" vertical="center" wrapText="1" shrinkToFit="1"/>
    </xf>
    <xf numFmtId="0" fontId="5" fillId="40" borderId="13"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3" xfId="0" applyFont="1" applyFill="1" applyBorder="1" applyAlignment="1">
      <alignment vertical="center"/>
    </xf>
    <xf numFmtId="172" fontId="5" fillId="40" borderId="13" xfId="0" applyNumberFormat="1" applyFont="1" applyFill="1" applyBorder="1" applyAlignment="1">
      <alignment horizontal="center" vertical="center"/>
    </xf>
    <xf numFmtId="0" fontId="5" fillId="40" borderId="11" xfId="0" applyFont="1" applyFill="1" applyBorder="1" applyAlignment="1">
      <alignment vertical="center" wrapText="1"/>
    </xf>
    <xf numFmtId="0" fontId="5" fillId="40" borderId="22" xfId="0" applyFont="1" applyFill="1" applyBorder="1" applyAlignment="1">
      <alignment horizontal="center" vertical="center" wrapText="1" shrinkToFit="1"/>
    </xf>
    <xf numFmtId="0" fontId="5" fillId="40" borderId="11" xfId="0" applyFont="1" applyFill="1" applyBorder="1" applyAlignment="1">
      <alignment horizontal="center" vertical="center" wrapText="1"/>
    </xf>
    <xf numFmtId="0" fontId="5" fillId="40" borderId="11" xfId="0" applyFont="1" applyFill="1" applyBorder="1" applyAlignment="1">
      <alignment horizontal="center" vertical="center"/>
    </xf>
    <xf numFmtId="0" fontId="5" fillId="40" borderId="11" xfId="0" applyFont="1" applyFill="1" applyBorder="1" applyAlignment="1">
      <alignment vertical="center"/>
    </xf>
    <xf numFmtId="172" fontId="5" fillId="40" borderId="11" xfId="0" applyNumberFormat="1" applyFont="1" applyFill="1" applyBorder="1" applyAlignment="1">
      <alignment horizontal="center" vertical="center"/>
    </xf>
    <xf numFmtId="0" fontId="5" fillId="40" borderId="11" xfId="0" applyFont="1" applyFill="1" applyBorder="1" applyAlignment="1">
      <alignment/>
    </xf>
    <xf numFmtId="0" fontId="5" fillId="40" borderId="11" xfId="0" applyFont="1" applyFill="1" applyBorder="1" applyAlignment="1">
      <alignment horizontal="left" vertical="center" wrapText="1"/>
    </xf>
    <xf numFmtId="0" fontId="18" fillId="40" borderId="11" xfId="0" applyFont="1" applyFill="1" applyBorder="1" applyAlignment="1">
      <alignment horizontal="left" vertical="center" wrapText="1"/>
    </xf>
    <xf numFmtId="0" fontId="5" fillId="40" borderId="21" xfId="0" applyFont="1" applyFill="1" applyBorder="1" applyAlignment="1">
      <alignment vertical="center"/>
    </xf>
    <xf numFmtId="0" fontId="5" fillId="40" borderId="21" xfId="0" applyFont="1" applyFill="1" applyBorder="1" applyAlignment="1">
      <alignment horizontal="center" vertical="center"/>
    </xf>
    <xf numFmtId="0" fontId="8" fillId="40" borderId="11" xfId="0" applyFont="1" applyFill="1" applyBorder="1" applyAlignment="1">
      <alignment horizontal="left" vertical="center" wrapText="1"/>
    </xf>
    <xf numFmtId="0" fontId="5" fillId="40" borderId="21" xfId="0" applyFont="1" applyFill="1" applyBorder="1" applyAlignment="1">
      <alignment horizontal="left" vertical="center"/>
    </xf>
    <xf numFmtId="0" fontId="5" fillId="40" borderId="21" xfId="0" applyFont="1" applyFill="1" applyBorder="1" applyAlignment="1">
      <alignment horizontal="center" vertical="center" wrapText="1" shrinkToFit="1"/>
    </xf>
    <xf numFmtId="0" fontId="5" fillId="40" borderId="11" xfId="0" applyFont="1" applyFill="1" applyBorder="1" applyAlignment="1">
      <alignment horizontal="center" vertical="center" wrapText="1" shrinkToFit="1"/>
    </xf>
    <xf numFmtId="0" fontId="8" fillId="40" borderId="11" xfId="0" applyFont="1" applyFill="1" applyBorder="1" applyAlignment="1">
      <alignment horizontal="center" vertical="center" wrapText="1" shrinkToFit="1"/>
    </xf>
    <xf numFmtId="0" fontId="8" fillId="40" borderId="23" xfId="0" applyFont="1" applyFill="1" applyBorder="1" applyAlignment="1">
      <alignment vertical="center"/>
    </xf>
    <xf numFmtId="0" fontId="5" fillId="40" borderId="23" xfId="0" applyFont="1" applyFill="1" applyBorder="1" applyAlignment="1">
      <alignment horizontal="center" vertical="center"/>
    </xf>
    <xf numFmtId="0" fontId="5" fillId="40" borderId="23" xfId="0" applyFont="1" applyFill="1" applyBorder="1" applyAlignment="1">
      <alignment vertical="center"/>
    </xf>
    <xf numFmtId="172" fontId="5" fillId="40" borderId="23" xfId="0" applyNumberFormat="1" applyFont="1" applyFill="1" applyBorder="1" applyAlignment="1">
      <alignment horizontal="center" vertical="center"/>
    </xf>
    <xf numFmtId="0" fontId="5" fillId="41" borderId="21" xfId="0" applyFont="1" applyFill="1" applyBorder="1" applyAlignment="1">
      <alignment horizontal="center" vertical="center"/>
    </xf>
    <xf numFmtId="0" fontId="5" fillId="41" borderId="11" xfId="0" applyFont="1" applyFill="1" applyBorder="1" applyAlignment="1">
      <alignment horizontal="center" vertical="center"/>
    </xf>
    <xf numFmtId="172" fontId="5" fillId="41" borderId="11" xfId="0" applyNumberFormat="1" applyFont="1" applyFill="1" applyBorder="1" applyAlignment="1">
      <alignment horizontal="center" vertical="center"/>
    </xf>
    <xf numFmtId="0" fontId="5" fillId="41" borderId="11" xfId="0" applyFont="1" applyFill="1" applyBorder="1" applyAlignment="1">
      <alignment vertical="center" wrapText="1"/>
    </xf>
    <xf numFmtId="0" fontId="5" fillId="41" borderId="11" xfId="0" applyFont="1" applyFill="1" applyBorder="1" applyAlignment="1">
      <alignment horizontal="center" vertical="center" wrapText="1"/>
    </xf>
    <xf numFmtId="0" fontId="8" fillId="41" borderId="11" xfId="0" applyFont="1" applyFill="1" applyBorder="1" applyAlignment="1">
      <alignment horizontal="center" vertical="center"/>
    </xf>
    <xf numFmtId="0" fontId="2" fillId="41"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41" borderId="11" xfId="0" applyFont="1" applyFill="1" applyBorder="1" applyAlignment="1">
      <alignment vertical="center"/>
    </xf>
    <xf numFmtId="0" fontId="8" fillId="41" borderId="11" xfId="0" applyFont="1" applyFill="1" applyBorder="1" applyAlignment="1">
      <alignment vertical="center"/>
    </xf>
    <xf numFmtId="0" fontId="5" fillId="41" borderId="23" xfId="0" applyFont="1" applyFill="1" applyBorder="1" applyAlignment="1">
      <alignment vertical="center" wrapText="1"/>
    </xf>
    <xf numFmtId="0" fontId="43" fillId="41" borderId="23" xfId="0" applyFont="1" applyFill="1" applyBorder="1" applyAlignment="1">
      <alignment horizontal="center" vertical="center"/>
    </xf>
    <xf numFmtId="0" fontId="5" fillId="41" borderId="23" xfId="0" applyFont="1" applyFill="1" applyBorder="1" applyAlignment="1">
      <alignment/>
    </xf>
    <xf numFmtId="0" fontId="5" fillId="41" borderId="23" xfId="0" applyFont="1" applyFill="1" applyBorder="1" applyAlignment="1">
      <alignment horizontal="center" vertical="center"/>
    </xf>
    <xf numFmtId="172" fontId="5" fillId="41" borderId="23" xfId="0" applyNumberFormat="1"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xf>
    <xf numFmtId="0" fontId="8" fillId="38" borderId="13" xfId="0" applyFont="1" applyFill="1" applyBorder="1" applyAlignment="1">
      <alignment horizontal="center" vertical="center" wrapText="1" shrinkToFit="1"/>
    </xf>
    <xf numFmtId="0" fontId="2" fillId="38" borderId="13"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8" fillId="38" borderId="11" xfId="0" applyFont="1" applyFill="1" applyBorder="1" applyAlignment="1">
      <alignment/>
    </xf>
    <xf numFmtId="0" fontId="5" fillId="38" borderId="11" xfId="0" applyFont="1" applyFill="1" applyBorder="1" applyAlignment="1">
      <alignment vertical="center"/>
    </xf>
    <xf numFmtId="172" fontId="5" fillId="38" borderId="11" xfId="0" applyNumberFormat="1" applyFont="1" applyFill="1" applyBorder="1" applyAlignment="1">
      <alignment horizontal="center" vertical="center"/>
    </xf>
    <xf numFmtId="0" fontId="18" fillId="0" borderId="11" xfId="0" applyFont="1" applyFill="1" applyBorder="1" applyAlignment="1">
      <alignment horizontal="center"/>
    </xf>
    <xf numFmtId="0" fontId="5" fillId="38" borderId="11" xfId="0" applyFont="1" applyFill="1" applyBorder="1" applyAlignment="1">
      <alignment horizontal="left" vertical="center" wrapText="1"/>
    </xf>
    <xf numFmtId="0" fontId="43" fillId="38" borderId="11" xfId="0" applyFont="1" applyFill="1" applyBorder="1" applyAlignment="1">
      <alignment horizontal="center" vertical="center"/>
    </xf>
    <xf numFmtId="0" fontId="5" fillId="38" borderId="11" xfId="0" applyFont="1" applyFill="1" applyBorder="1" applyAlignment="1">
      <alignment/>
    </xf>
    <xf numFmtId="0" fontId="5" fillId="38" borderId="23" xfId="0" applyFont="1" applyFill="1" applyBorder="1" applyAlignment="1">
      <alignment vertical="center"/>
    </xf>
    <xf numFmtId="0" fontId="5" fillId="38" borderId="23" xfId="0" applyFont="1" applyFill="1" applyBorder="1" applyAlignment="1">
      <alignment vertical="center" wrapText="1"/>
    </xf>
    <xf numFmtId="0" fontId="43"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xf>
    <xf numFmtId="0" fontId="5" fillId="38" borderId="23" xfId="0" applyFont="1" applyFill="1" applyBorder="1" applyAlignment="1">
      <alignment/>
    </xf>
    <xf numFmtId="172" fontId="5" fillId="38" borderId="23" xfId="0" applyNumberFormat="1" applyFont="1" applyFill="1" applyBorder="1" applyAlignment="1">
      <alignment vertical="center"/>
    </xf>
    <xf numFmtId="0" fontId="5" fillId="38" borderId="23" xfId="0" applyFont="1" applyFill="1" applyBorder="1" applyAlignment="1">
      <alignment/>
    </xf>
    <xf numFmtId="172" fontId="5" fillId="38" borderId="23" xfId="0" applyNumberFormat="1"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horizontal="center" vertical="center" wrapText="1" shrinkToFit="1"/>
    </xf>
    <xf numFmtId="0" fontId="8"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5" fillId="39" borderId="13" xfId="0" applyFont="1" applyFill="1" applyBorder="1" applyAlignment="1">
      <alignment horizontal="center" vertical="center" wrapText="1"/>
    </xf>
    <xf numFmtId="172" fontId="5" fillId="39" borderId="13" xfId="0" applyNumberFormat="1" applyFont="1" applyFill="1" applyBorder="1" applyAlignment="1">
      <alignment vertical="center"/>
    </xf>
    <xf numFmtId="0" fontId="5" fillId="39" borderId="22" xfId="0" applyFont="1" applyFill="1" applyBorder="1" applyAlignment="1">
      <alignment vertical="center" wrapText="1"/>
    </xf>
    <xf numFmtId="0" fontId="2" fillId="39" borderId="22" xfId="0" applyFont="1" applyFill="1" applyBorder="1" applyAlignment="1">
      <alignment horizontal="center" vertical="center"/>
    </xf>
    <xf numFmtId="0" fontId="2" fillId="39" borderId="22" xfId="0" applyFont="1" applyFill="1" applyBorder="1" applyAlignment="1">
      <alignment vertical="center"/>
    </xf>
    <xf numFmtId="0" fontId="2" fillId="39" borderId="11" xfId="0" applyFont="1" applyFill="1" applyBorder="1" applyAlignment="1">
      <alignment vertical="center"/>
    </xf>
    <xf numFmtId="172" fontId="5" fillId="39" borderId="11" xfId="0" applyNumberFormat="1" applyFont="1" applyFill="1" applyBorder="1" applyAlignment="1">
      <alignment vertical="center"/>
    </xf>
    <xf numFmtId="172" fontId="5" fillId="39" borderId="22" xfId="0" applyNumberFormat="1" applyFont="1" applyFill="1" applyBorder="1" applyAlignment="1">
      <alignment vertical="center"/>
    </xf>
    <xf numFmtId="0" fontId="5" fillId="39" borderId="23" xfId="0" applyFont="1" applyFill="1" applyBorder="1" applyAlignment="1">
      <alignment horizontal="center"/>
    </xf>
    <xf numFmtId="172" fontId="5" fillId="39" borderId="23" xfId="0" applyNumberFormat="1" applyFont="1" applyFill="1" applyBorder="1" applyAlignment="1">
      <alignment vertical="center"/>
    </xf>
    <xf numFmtId="0" fontId="2" fillId="41" borderId="13" xfId="0" applyFont="1" applyFill="1" applyBorder="1" applyAlignment="1">
      <alignment horizontal="center" vertical="center" wrapText="1"/>
    </xf>
    <xf numFmtId="0" fontId="2" fillId="41" borderId="13" xfId="0" applyFont="1" applyFill="1" applyBorder="1" applyAlignment="1">
      <alignment horizontal="center"/>
    </xf>
    <xf numFmtId="0" fontId="5" fillId="41" borderId="13" xfId="0" applyFont="1" applyFill="1" applyBorder="1" applyAlignment="1">
      <alignment horizontal="center" vertical="center"/>
    </xf>
    <xf numFmtId="0" fontId="5" fillId="41" borderId="13" xfId="0" applyFont="1" applyFill="1" applyBorder="1" applyAlignment="1">
      <alignment vertical="center"/>
    </xf>
    <xf numFmtId="172" fontId="5" fillId="41" borderId="13" xfId="0" applyNumberFormat="1" applyFont="1" applyFill="1" applyBorder="1" applyAlignment="1">
      <alignment horizontal="center" vertical="center"/>
    </xf>
    <xf numFmtId="0" fontId="2" fillId="41" borderId="11" xfId="0" applyFont="1" applyFill="1" applyBorder="1" applyAlignment="1">
      <alignment horizontal="center"/>
    </xf>
    <xf numFmtId="0" fontId="2" fillId="41" borderId="11" xfId="0" applyFont="1" applyFill="1" applyBorder="1" applyAlignment="1">
      <alignment horizontal="center" vertical="center" wrapText="1"/>
    </xf>
    <xf numFmtId="0" fontId="5" fillId="41" borderId="11" xfId="0" applyFont="1" applyFill="1" applyBorder="1" applyAlignment="1">
      <alignment horizontal="center"/>
    </xf>
    <xf numFmtId="0" fontId="5" fillId="41" borderId="11" xfId="0" applyFont="1" applyFill="1" applyBorder="1" applyAlignment="1">
      <alignment/>
    </xf>
    <xf numFmtId="0" fontId="5" fillId="41" borderId="11" xfId="0" applyFont="1" applyFill="1" applyBorder="1" applyAlignment="1">
      <alignment/>
    </xf>
    <xf numFmtId="0" fontId="43" fillId="41" borderId="11"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46" xfId="0" applyFont="1" applyFill="1" applyBorder="1" applyAlignment="1">
      <alignment horizontal="center"/>
    </xf>
    <xf numFmtId="172" fontId="5" fillId="41" borderId="46" xfId="0" applyNumberFormat="1" applyFont="1" applyFill="1" applyBorder="1" applyAlignment="1">
      <alignment horizontal="center" vertical="center"/>
    </xf>
    <xf numFmtId="0" fontId="5" fillId="41" borderId="23" xfId="0" applyFont="1" applyFill="1" applyBorder="1" applyAlignment="1">
      <alignment horizontal="center"/>
    </xf>
    <xf numFmtId="0" fontId="5" fillId="41" borderId="23" xfId="0" applyFont="1" applyFill="1" applyBorder="1" applyAlignment="1">
      <alignment/>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lignment vertical="center" wrapText="1"/>
    </xf>
    <xf numFmtId="0" fontId="5" fillId="36" borderId="11" xfId="0" applyFont="1" applyFill="1" applyBorder="1" applyAlignment="1">
      <alignment/>
    </xf>
    <xf numFmtId="0" fontId="5" fillId="36" borderId="21" xfId="0" applyFont="1" applyFill="1" applyBorder="1" applyAlignment="1">
      <alignment horizontal="left" vertical="center" wrapText="1"/>
    </xf>
    <xf numFmtId="0" fontId="43" fillId="36" borderId="21" xfId="0" applyFont="1" applyFill="1" applyBorder="1" applyAlignment="1">
      <alignment horizontal="center" vertical="center"/>
    </xf>
    <xf numFmtId="0" fontId="5" fillId="36" borderId="21" xfId="0" applyFont="1" applyFill="1" applyBorder="1" applyAlignment="1">
      <alignment horizontal="left" vertical="center"/>
    </xf>
    <xf numFmtId="0" fontId="8" fillId="36" borderId="11" xfId="0" applyFont="1" applyFill="1" applyBorder="1" applyAlignment="1">
      <alignment vertical="center"/>
    </xf>
    <xf numFmtId="0" fontId="43"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6" xfId="0" applyFont="1" applyFill="1" applyBorder="1" applyAlignment="1">
      <alignment vertical="center" wrapText="1"/>
    </xf>
    <xf numFmtId="0" fontId="5" fillId="36" borderId="23" xfId="0" applyFont="1" applyFill="1" applyBorder="1" applyAlignment="1">
      <alignment vertical="center" wrapText="1"/>
    </xf>
    <xf numFmtId="0" fontId="43" fillId="36" borderId="23"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6" borderId="23" xfId="0" applyFont="1" applyFill="1" applyBorder="1" applyAlignment="1">
      <alignment vertical="center"/>
    </xf>
    <xf numFmtId="0" fontId="5" fillId="36"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36"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9" borderId="13" xfId="0" applyFont="1" applyFill="1" applyBorder="1" applyAlignment="1">
      <alignment horizontal="center" vertical="center"/>
    </xf>
    <xf numFmtId="172" fontId="5" fillId="39" borderId="2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5" fillId="39" borderId="21" xfId="0" applyFont="1" applyFill="1" applyBorder="1" applyAlignment="1">
      <alignment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40" borderId="46" xfId="0" applyFont="1" applyFill="1" applyBorder="1" applyAlignment="1">
      <alignment horizontal="center" vertical="center"/>
    </xf>
    <xf numFmtId="172" fontId="5" fillId="40" borderId="22" xfId="0" applyNumberFormat="1" applyFont="1" applyFill="1" applyBorder="1" applyAlignment="1">
      <alignment horizontal="center" vertical="center"/>
    </xf>
    <xf numFmtId="0" fontId="5" fillId="42" borderId="21" xfId="0" applyFont="1" applyFill="1" applyBorder="1" applyAlignment="1">
      <alignment wrapText="1"/>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wrapText="1" shrinkToFit="1"/>
    </xf>
    <xf numFmtId="0" fontId="2" fillId="42" borderId="21" xfId="0" applyFont="1" applyFill="1" applyBorder="1" applyAlignment="1">
      <alignment horizontal="center" vertical="center"/>
    </xf>
    <xf numFmtId="0" fontId="5" fillId="42" borderId="13" xfId="0" applyFont="1" applyFill="1" applyBorder="1" applyAlignment="1">
      <alignment horizontal="center" vertical="center"/>
    </xf>
    <xf numFmtId="0" fontId="4" fillId="42" borderId="21" xfId="0" applyFont="1" applyFill="1" applyBorder="1" applyAlignment="1">
      <alignment horizontal="center" vertical="center"/>
    </xf>
    <xf numFmtId="0" fontId="5" fillId="42" borderId="11" xfId="0" applyFont="1" applyFill="1" applyBorder="1" applyAlignment="1">
      <alignment horizontal="center" vertical="center"/>
    </xf>
    <xf numFmtId="172" fontId="5" fillId="42" borderId="21" xfId="0" applyNumberFormat="1" applyFont="1" applyFill="1" applyBorder="1" applyAlignment="1">
      <alignment vertical="center"/>
    </xf>
    <xf numFmtId="172" fontId="5" fillId="42" borderId="13" xfId="0" applyNumberFormat="1" applyFont="1" applyFill="1" applyBorder="1" applyAlignment="1">
      <alignment horizontal="center" vertical="center"/>
    </xf>
    <xf numFmtId="0" fontId="5" fillId="42" borderId="11" xfId="0" applyFont="1" applyFill="1" applyBorder="1" applyAlignment="1">
      <alignment wrapText="1"/>
    </xf>
    <xf numFmtId="0" fontId="2" fillId="42" borderId="11" xfId="0" applyFont="1" applyFill="1" applyBorder="1" applyAlignment="1">
      <alignment horizontal="center" vertical="center"/>
    </xf>
    <xf numFmtId="172" fontId="5" fillId="42" borderId="11" xfId="0" applyNumberFormat="1" applyFont="1" applyFill="1" applyBorder="1" applyAlignment="1">
      <alignment vertical="center"/>
    </xf>
    <xf numFmtId="172" fontId="5" fillId="42" borderId="11" xfId="0" applyNumberFormat="1" applyFont="1" applyFill="1" applyBorder="1" applyAlignment="1">
      <alignment horizontal="center"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xf>
    <xf numFmtId="0" fontId="8" fillId="42" borderId="11" xfId="0" applyFont="1" applyFill="1" applyBorder="1" applyAlignment="1">
      <alignment horizontal="center" vertical="center"/>
    </xf>
    <xf numFmtId="0" fontId="8" fillId="43" borderId="0" xfId="0" applyFont="1" applyFill="1" applyAlignment="1">
      <alignment vertical="center"/>
    </xf>
    <xf numFmtId="0" fontId="5" fillId="42" borderId="11" xfId="0" applyFont="1" applyFill="1" applyBorder="1" applyAlignment="1">
      <alignment horizontal="left" vertical="center" wrapText="1"/>
    </xf>
    <xf numFmtId="0" fontId="5" fillId="42" borderId="22" xfId="0" applyFont="1" applyFill="1" applyBorder="1" applyAlignment="1">
      <alignment horizontal="center" vertical="center"/>
    </xf>
    <xf numFmtId="0" fontId="2" fillId="42" borderId="11" xfId="0" applyFont="1" applyFill="1" applyBorder="1" applyAlignment="1">
      <alignment horizontal="center" vertical="center" wrapText="1" shrinkToFit="1"/>
    </xf>
    <xf numFmtId="0" fontId="5" fillId="42" borderId="22" xfId="0" applyFont="1" applyFill="1" applyBorder="1" applyAlignment="1">
      <alignment horizontal="left" vertical="center" wrapText="1"/>
    </xf>
    <xf numFmtId="0" fontId="2" fillId="42" borderId="22" xfId="0" applyFont="1" applyFill="1" applyBorder="1" applyAlignment="1">
      <alignment horizontal="center" vertical="center" wrapText="1" shrinkToFit="1"/>
    </xf>
    <xf numFmtId="0" fontId="18" fillId="42" borderId="11" xfId="0" applyFont="1" applyFill="1" applyBorder="1" applyAlignment="1">
      <alignment horizontal="left" vertical="center" wrapText="1"/>
    </xf>
    <xf numFmtId="0" fontId="5" fillId="42" borderId="11" xfId="0" applyFont="1" applyFill="1" applyBorder="1" applyAlignment="1">
      <alignment vertical="center"/>
    </xf>
    <xf numFmtId="0" fontId="2" fillId="42" borderId="21" xfId="0" applyFont="1" applyFill="1" applyBorder="1" applyAlignment="1">
      <alignment horizontal="center" vertical="center" wrapText="1" shrinkToFit="1"/>
    </xf>
    <xf numFmtId="0" fontId="5" fillId="42" borderId="11" xfId="0" applyFont="1" applyFill="1" applyBorder="1" applyAlignment="1">
      <alignment horizontal="center" vertical="center" wrapText="1" shrinkToFit="1"/>
    </xf>
    <xf numFmtId="0" fontId="8" fillId="42" borderId="21" xfId="0" applyFont="1" applyFill="1" applyBorder="1" applyAlignment="1">
      <alignment horizontal="left" vertical="center" wrapText="1"/>
    </xf>
    <xf numFmtId="0" fontId="8" fillId="42" borderId="21" xfId="0" applyFont="1" applyFill="1" applyBorder="1" applyAlignment="1">
      <alignment horizontal="center" vertical="center" wrapText="1" shrinkToFit="1"/>
    </xf>
    <xf numFmtId="0" fontId="8" fillId="42" borderId="21" xfId="0" applyFont="1" applyFill="1" applyBorder="1" applyAlignment="1">
      <alignment horizontal="center" vertical="center"/>
    </xf>
    <xf numFmtId="0" fontId="8" fillId="42" borderId="11" xfId="0" applyFont="1" applyFill="1" applyBorder="1" applyAlignment="1">
      <alignment vertical="center"/>
    </xf>
    <xf numFmtId="0" fontId="5" fillId="42" borderId="23" xfId="0" applyFont="1" applyFill="1" applyBorder="1" applyAlignment="1">
      <alignment vertical="center" wrapText="1"/>
    </xf>
    <xf numFmtId="0" fontId="43" fillId="4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23" xfId="0" applyFont="1" applyFill="1" applyBorder="1" applyAlignment="1">
      <alignment/>
    </xf>
    <xf numFmtId="172" fontId="5" fillId="42" borderId="23" xfId="0" applyNumberFormat="1" applyFont="1" applyFill="1" applyBorder="1" applyAlignment="1">
      <alignment horizontal="center" vertical="center"/>
    </xf>
    <xf numFmtId="172" fontId="5" fillId="42" borderId="23" xfId="0" applyNumberFormat="1" applyFont="1" applyFill="1" applyBorder="1" applyAlignment="1">
      <alignment vertical="center"/>
    </xf>
    <xf numFmtId="172" fontId="5" fillId="38" borderId="21"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0" fontId="5" fillId="39" borderId="47" xfId="0" applyFont="1" applyFill="1" applyBorder="1" applyAlignment="1">
      <alignment horizontal="center" vertical="center"/>
    </xf>
    <xf numFmtId="0" fontId="5" fillId="38" borderId="46" xfId="0" applyFont="1" applyFill="1" applyBorder="1" applyAlignment="1">
      <alignment/>
    </xf>
    <xf numFmtId="172" fontId="5" fillId="38" borderId="46" xfId="0" applyNumberFormat="1" applyFont="1" applyFill="1" applyBorder="1" applyAlignment="1">
      <alignment horizontal="center" vertical="center"/>
    </xf>
    <xf numFmtId="0" fontId="5" fillId="39" borderId="43" xfId="0" applyFont="1" applyFill="1" applyBorder="1" applyAlignment="1">
      <alignment horizontal="left" vertical="center" wrapText="1"/>
    </xf>
    <xf numFmtId="0" fontId="43" fillId="39" borderId="43" xfId="0" applyFont="1" applyFill="1" applyBorder="1" applyAlignment="1">
      <alignment horizontal="center" vertical="center"/>
    </xf>
    <xf numFmtId="0" fontId="5" fillId="39" borderId="43" xfId="0" applyFont="1" applyFill="1" applyBorder="1" applyAlignment="1">
      <alignment horizontal="center" vertical="center"/>
    </xf>
    <xf numFmtId="0" fontId="5" fillId="41" borderId="13" xfId="0" applyFont="1" applyFill="1" applyBorder="1" applyAlignment="1">
      <alignment vertical="center" wrapText="1"/>
    </xf>
    <xf numFmtId="0" fontId="5" fillId="41" borderId="13" xfId="0" applyFont="1" applyFill="1" applyBorder="1" applyAlignment="1">
      <alignment horizontal="center" vertical="center" wrapText="1" shrinkToFit="1"/>
    </xf>
    <xf numFmtId="0" fontId="5" fillId="41" borderId="13" xfId="0" applyFont="1" applyFill="1" applyBorder="1" applyAlignment="1">
      <alignment horizontal="center"/>
    </xf>
    <xf numFmtId="0" fontId="4" fillId="41" borderId="13" xfId="0" applyFont="1" applyFill="1" applyBorder="1" applyAlignment="1">
      <alignment horizontal="center" vertical="center"/>
    </xf>
    <xf numFmtId="0" fontId="5" fillId="41" borderId="11" xfId="0" applyFont="1" applyFill="1" applyBorder="1" applyAlignment="1">
      <alignment horizontal="center" vertical="center" wrapText="1" shrinkToFit="1"/>
    </xf>
    <xf numFmtId="0" fontId="4" fillId="41" borderId="21" xfId="0" applyFont="1" applyFill="1" applyBorder="1" applyAlignment="1">
      <alignment horizontal="center" vertical="center"/>
    </xf>
    <xf numFmtId="0" fontId="8" fillId="41" borderId="11" xfId="0" applyFont="1" applyFill="1" applyBorder="1" applyAlignment="1">
      <alignment horizontal="center" vertical="center" wrapText="1" shrinkToFit="1"/>
    </xf>
    <xf numFmtId="0" fontId="5" fillId="41" borderId="23" xfId="0" applyFont="1" applyFill="1" applyBorder="1" applyAlignment="1">
      <alignment vertical="center"/>
    </xf>
    <xf numFmtId="172" fontId="5" fillId="41" borderId="46" xfId="0" applyNumberFormat="1" applyFont="1" applyFill="1" applyBorder="1" applyAlignment="1">
      <alignment vertical="center"/>
    </xf>
    <xf numFmtId="0" fontId="4" fillId="36"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3" fillId="0" borderId="48" xfId="0" applyFont="1" applyFill="1" applyBorder="1" applyAlignment="1">
      <alignment horizontal="center" vertical="center"/>
    </xf>
    <xf numFmtId="0" fontId="18" fillId="0" borderId="22" xfId="0" applyFont="1" applyFill="1" applyBorder="1" applyAlignment="1">
      <alignment horizontal="left" vertical="center" wrapText="1"/>
    </xf>
    <xf numFmtId="0" fontId="18" fillId="0" borderId="49" xfId="0" applyFont="1" applyFill="1" applyBorder="1" applyAlignment="1">
      <alignment horizontal="center" vertical="center"/>
    </xf>
    <xf numFmtId="0" fontId="31" fillId="0" borderId="0" xfId="99" applyFont="1" applyBorder="1" applyAlignment="1">
      <alignment horizontal="center"/>
      <protection/>
    </xf>
    <xf numFmtId="0" fontId="5" fillId="0" borderId="11" xfId="0" applyFont="1" applyFill="1" applyBorder="1" applyAlignment="1">
      <alignment horizontal="justify" vertical="center" wrapText="1"/>
    </xf>
    <xf numFmtId="0" fontId="43" fillId="0" borderId="11" xfId="0" applyFont="1" applyFill="1" applyBorder="1" applyAlignment="1">
      <alignment horizontal="center" vertical="center"/>
    </xf>
    <xf numFmtId="0" fontId="0" fillId="0" borderId="15" xfId="0" applyBorder="1" applyAlignment="1">
      <alignment/>
    </xf>
    <xf numFmtId="0" fontId="0" fillId="0" borderId="13" xfId="0" applyBorder="1" applyAlignment="1">
      <alignment/>
    </xf>
    <xf numFmtId="0" fontId="21" fillId="0" borderId="0" xfId="0" applyFont="1" applyAlignment="1">
      <alignment vertical="center"/>
    </xf>
    <xf numFmtId="0" fontId="55" fillId="0" borderId="0" xfId="0" applyFont="1" applyFill="1" applyAlignment="1">
      <alignment horizontal="center"/>
    </xf>
    <xf numFmtId="0" fontId="8" fillId="0" borderId="11" xfId="0" applyFont="1" applyFill="1" applyBorder="1" applyAlignment="1">
      <alignment vertical="center"/>
    </xf>
    <xf numFmtId="0" fontId="8" fillId="0" borderId="11" xfId="0" applyFont="1" applyFill="1" applyBorder="1" applyAlignment="1">
      <alignment vertical="center" wrapText="1"/>
    </xf>
    <xf numFmtId="0" fontId="8" fillId="0" borderId="0" xfId="0" applyFont="1" applyFill="1" applyBorder="1" applyAlignment="1">
      <alignment vertical="center" wrapText="1"/>
    </xf>
    <xf numFmtId="0" fontId="20" fillId="0" borderId="0" xfId="0" applyFont="1" applyBorder="1" applyAlignment="1">
      <alignment/>
    </xf>
    <xf numFmtId="0" fontId="2" fillId="0" borderId="11"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1" fillId="0" borderId="0" xfId="0" applyFont="1" applyAlignment="1">
      <alignment/>
    </xf>
    <xf numFmtId="0" fontId="18" fillId="0" borderId="11" xfId="0" applyFont="1" applyBorder="1" applyAlignment="1" quotePrefix="1">
      <alignment horizontal="center" vertical="center" wrapText="1"/>
    </xf>
    <xf numFmtId="0" fontId="0" fillId="0" borderId="11" xfId="0" applyBorder="1" applyAlignment="1">
      <alignment/>
    </xf>
    <xf numFmtId="0" fontId="8" fillId="0" borderId="11" xfId="0" applyFont="1" applyFill="1" applyBorder="1" applyAlignment="1">
      <alignment horizontal="center" vertical="center" wrapText="1"/>
    </xf>
    <xf numFmtId="14" fontId="18" fillId="0" borderId="11" xfId="0" applyNumberFormat="1" applyFont="1" applyBorder="1" applyAlignment="1" quotePrefix="1">
      <alignment horizontal="center" vertical="center" wrapText="1"/>
    </xf>
    <xf numFmtId="0" fontId="11" fillId="0" borderId="0" xfId="0" applyFont="1" applyAlignment="1">
      <alignment horizontal="center"/>
    </xf>
    <xf numFmtId="0" fontId="0" fillId="0" borderId="0" xfId="0" applyAlignment="1">
      <alignment textRotation="90"/>
    </xf>
    <xf numFmtId="0" fontId="71" fillId="0" borderId="0" xfId="0" applyFont="1" applyAlignment="1">
      <alignment textRotation="90"/>
    </xf>
    <xf numFmtId="0" fontId="56" fillId="0" borderId="0" xfId="0" applyFont="1" applyAlignment="1">
      <alignment horizontal="center" wrapText="1"/>
    </xf>
    <xf numFmtId="0" fontId="57" fillId="0" borderId="0" xfId="0" applyFont="1" applyFill="1" applyAlignment="1">
      <alignment horizontal="left"/>
    </xf>
    <xf numFmtId="0" fontId="18" fillId="0" borderId="0" xfId="0" applyFont="1" applyBorder="1" applyAlignment="1">
      <alignment horizontal="left" vertical="center"/>
    </xf>
    <xf numFmtId="0" fontId="5" fillId="0" borderId="0" xfId="0" applyFont="1" applyFill="1" applyBorder="1" applyAlignment="1">
      <alignment vertical="center" wrapText="1"/>
    </xf>
    <xf numFmtId="0" fontId="31" fillId="0" borderId="0" xfId="0" applyFont="1" applyFill="1" applyBorder="1" applyAlignment="1">
      <alignment horizontal="center" vertical="center"/>
    </xf>
    <xf numFmtId="0" fontId="0" fillId="0" borderId="0" xfId="0" applyFill="1" applyBorder="1" applyAlignment="1">
      <alignment/>
    </xf>
    <xf numFmtId="0" fontId="18" fillId="0" borderId="14" xfId="0" applyFont="1" applyBorder="1" applyAlignment="1" quotePrefix="1">
      <alignment horizontal="center" vertical="center" wrapText="1"/>
    </xf>
    <xf numFmtId="0" fontId="72" fillId="0" borderId="11" xfId="0" applyFont="1" applyBorder="1" applyAlignment="1">
      <alignment/>
    </xf>
    <xf numFmtId="1" fontId="31" fillId="44" borderId="0" xfId="0" applyNumberFormat="1" applyFont="1" applyFill="1" applyBorder="1" applyAlignment="1">
      <alignment vertical="center" wrapText="1"/>
    </xf>
    <xf numFmtId="0" fontId="34" fillId="0" borderId="0" xfId="0" applyFont="1" applyAlignment="1">
      <alignment/>
    </xf>
    <xf numFmtId="0" fontId="59" fillId="0" borderId="0" xfId="0" applyFont="1" applyAlignment="1">
      <alignment/>
    </xf>
    <xf numFmtId="0" fontId="11" fillId="0" borderId="0" xfId="0" applyFont="1" applyAlignment="1">
      <alignment/>
    </xf>
    <xf numFmtId="0" fontId="8" fillId="0" borderId="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46" fillId="0" borderId="0" xfId="0" applyFont="1" applyFill="1" applyAlignment="1">
      <alignment horizontal="center"/>
    </xf>
    <xf numFmtId="0" fontId="46" fillId="0" borderId="11" xfId="0" applyFont="1" applyFill="1" applyBorder="1" applyAlignment="1">
      <alignment horizontal="center" vertical="center" wrapText="1"/>
    </xf>
    <xf numFmtId="0" fontId="43" fillId="0" borderId="0" xfId="0" applyFont="1" applyFill="1" applyBorder="1" applyAlignment="1">
      <alignment horizontal="center" vertical="center"/>
    </xf>
    <xf numFmtId="0" fontId="20" fillId="0" borderId="0" xfId="0" applyFont="1" applyAlignment="1">
      <alignment horizontal="center"/>
    </xf>
    <xf numFmtId="0" fontId="20" fillId="0" borderId="0" xfId="0" applyFont="1" applyFill="1" applyAlignment="1">
      <alignment horizontal="center" vertical="center"/>
    </xf>
    <xf numFmtId="0" fontId="8" fillId="0" borderId="25" xfId="0" applyFont="1" applyFill="1" applyBorder="1" applyAlignment="1">
      <alignment horizontal="center" vertical="center"/>
    </xf>
    <xf numFmtId="0" fontId="8" fillId="0" borderId="11" xfId="0" applyFont="1" applyFill="1" applyBorder="1" applyAlignment="1">
      <alignment horizontal="left" vertical="center"/>
    </xf>
    <xf numFmtId="0" fontId="20" fillId="0" borderId="0" xfId="0" applyFont="1" applyFill="1" applyAlignment="1">
      <alignment horizont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wrapText="1" shrinkToFit="1"/>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Alignment="1">
      <alignment/>
    </xf>
    <xf numFmtId="0" fontId="47" fillId="0" borderId="0" xfId="0" applyFont="1" applyAlignment="1">
      <alignment/>
    </xf>
    <xf numFmtId="0" fontId="71" fillId="0" borderId="0" xfId="0" applyFont="1" applyAlignment="1">
      <alignment/>
    </xf>
    <xf numFmtId="0" fontId="19" fillId="0" borderId="0" xfId="0" applyFont="1" applyAlignment="1">
      <alignment horizontal="center"/>
    </xf>
    <xf numFmtId="0" fontId="0" fillId="0" borderId="0" xfId="0" applyAlignment="1">
      <alignment horizontal="center" vertical="center"/>
    </xf>
    <xf numFmtId="0" fontId="2" fillId="0" borderId="21" xfId="0" applyFont="1" applyFill="1" applyBorder="1" applyAlignment="1">
      <alignment horizontal="center" vertical="center"/>
    </xf>
    <xf numFmtId="0" fontId="72" fillId="0" borderId="0" xfId="0" applyFont="1" applyAlignment="1">
      <alignment/>
    </xf>
    <xf numFmtId="0" fontId="2" fillId="0" borderId="2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61" fillId="0" borderId="0" xfId="0" applyFont="1" applyBorder="1" applyAlignment="1">
      <alignment horizontal="center" vertical="center" wrapText="1"/>
    </xf>
    <xf numFmtId="0" fontId="61" fillId="0" borderId="0" xfId="0" applyFont="1" applyBorder="1" applyAlignment="1">
      <alignment vertical="center" wrapText="1"/>
    </xf>
    <xf numFmtId="0" fontId="62" fillId="0" borderId="0" xfId="0" applyFont="1" applyBorder="1" applyAlignment="1">
      <alignment horizontal="center" vertical="top"/>
    </xf>
    <xf numFmtId="0" fontId="63" fillId="0" borderId="0" xfId="0" applyFont="1" applyBorder="1" applyAlignment="1">
      <alignment vertical="center"/>
    </xf>
    <xf numFmtId="0" fontId="72" fillId="0" borderId="0" xfId="0" applyFont="1" applyAlignment="1">
      <alignment vertical="center"/>
    </xf>
    <xf numFmtId="0" fontId="8" fillId="0" borderId="11" xfId="0" applyFont="1" applyFill="1" applyBorder="1" applyAlignment="1">
      <alignment vertical="center" wrapText="1"/>
    </xf>
    <xf numFmtId="0" fontId="64" fillId="0" borderId="0" xfId="0" applyFont="1" applyBorder="1" applyAlignment="1">
      <alignment vertical="center"/>
    </xf>
    <xf numFmtId="0" fontId="21" fillId="0" borderId="0" xfId="0" applyFont="1" applyFill="1" applyAlignment="1">
      <alignment/>
    </xf>
    <xf numFmtId="0" fontId="31" fillId="0" borderId="11" xfId="0" applyFont="1" applyFill="1" applyBorder="1" applyAlignment="1">
      <alignment vertical="center" wrapText="1"/>
    </xf>
    <xf numFmtId="0" fontId="0" fillId="0" borderId="0" xfId="0" applyAlignment="1">
      <alignment horizontal="center"/>
    </xf>
    <xf numFmtId="0" fontId="47" fillId="0" borderId="0" xfId="0" applyFont="1" applyBorder="1" applyAlignment="1">
      <alignment horizontal="center" vertical="center"/>
    </xf>
    <xf numFmtId="0" fontId="0" fillId="0" borderId="0" xfId="0" applyAlignment="1">
      <alignment horizontal="right"/>
    </xf>
    <xf numFmtId="0" fontId="74" fillId="0" borderId="0" xfId="0" applyFont="1" applyAlignment="1">
      <alignment horizontal="justify" vertical="center" wrapText="1"/>
    </xf>
    <xf numFmtId="0" fontId="27" fillId="0" borderId="0" xfId="0" applyFont="1" applyAlignment="1">
      <alignment vertical="center" wrapText="1"/>
    </xf>
    <xf numFmtId="0" fontId="73" fillId="0" borderId="50" xfId="0" applyFont="1" applyBorder="1" applyAlignment="1">
      <alignment horizontal="center" vertical="center" wrapText="1"/>
    </xf>
    <xf numFmtId="2" fontId="0" fillId="0" borderId="0" xfId="0" applyNumberFormat="1" applyAlignment="1">
      <alignment/>
    </xf>
    <xf numFmtId="0" fontId="2"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6" fillId="0" borderId="0" xfId="0" applyFont="1" applyFill="1" applyAlignment="1">
      <alignment horizontal="center"/>
    </xf>
    <xf numFmtId="0" fontId="42" fillId="0" borderId="0" xfId="0" applyFont="1" applyAlignment="1">
      <alignment horizontal="center" vertical="center" wrapText="1"/>
    </xf>
    <xf numFmtId="0" fontId="30" fillId="0" borderId="25" xfId="0" applyFont="1" applyFill="1" applyBorder="1" applyAlignment="1">
      <alignment horizontal="center" vertical="center"/>
    </xf>
    <xf numFmtId="0" fontId="30" fillId="0" borderId="11" xfId="0" applyFont="1" applyFill="1" applyBorder="1" applyAlignment="1">
      <alignment horizontal="center" vertical="center" wrapText="1" shrinkToFit="1"/>
    </xf>
    <xf numFmtId="0" fontId="30" fillId="0" borderId="0" xfId="0" applyFont="1" applyFill="1" applyBorder="1" applyAlignment="1">
      <alignment horizontal="center" vertical="center"/>
    </xf>
    <xf numFmtId="0" fontId="30" fillId="0" borderId="0" xfId="0" applyFont="1" applyFill="1" applyAlignment="1">
      <alignment horizontal="center"/>
    </xf>
    <xf numFmtId="0" fontId="2" fillId="0" borderId="11" xfId="0" applyFont="1" applyFill="1" applyBorder="1" applyAlignment="1">
      <alignment horizontal="justify" vertical="center" wrapText="1"/>
    </xf>
    <xf numFmtId="0" fontId="20" fillId="0" borderId="11" xfId="0" applyFont="1" applyFill="1" applyBorder="1" applyAlignment="1">
      <alignment horizontal="center" vertical="center"/>
    </xf>
    <xf numFmtId="0" fontId="30" fillId="0" borderId="11" xfId="0" applyFont="1" applyFill="1" applyBorder="1" applyAlignment="1">
      <alignment horizontal="center" vertical="center"/>
    </xf>
    <xf numFmtId="0" fontId="0" fillId="0" borderId="11" xfId="0" applyBorder="1" applyAlignment="1">
      <alignment vertical="center"/>
    </xf>
    <xf numFmtId="0" fontId="0" fillId="0" borderId="22" xfId="0" applyBorder="1" applyAlignment="1">
      <alignment vertical="center"/>
    </xf>
    <xf numFmtId="0" fontId="5" fillId="45" borderId="11" xfId="0" applyFont="1" applyFill="1" applyBorder="1" applyAlignment="1">
      <alignment horizontal="center" vertical="center"/>
    </xf>
    <xf numFmtId="0" fontId="21" fillId="0" borderId="0" xfId="0" applyFont="1" applyFill="1" applyAlignment="1">
      <alignment/>
    </xf>
    <xf numFmtId="0" fontId="0" fillId="45" borderId="0" xfId="0" applyFill="1" applyAlignment="1">
      <alignment/>
    </xf>
    <xf numFmtId="0" fontId="73" fillId="45" borderId="50" xfId="0" applyFont="1" applyFill="1" applyBorder="1" applyAlignment="1">
      <alignment horizontal="center" vertical="center" wrapText="1"/>
    </xf>
    <xf numFmtId="0" fontId="74" fillId="45" borderId="0" xfId="0" applyFont="1" applyFill="1" applyAlignment="1">
      <alignment horizontal="justify" vertical="center" wrapText="1"/>
    </xf>
    <xf numFmtId="1" fontId="11" fillId="0" borderId="11" xfId="0" applyNumberFormat="1" applyFont="1" applyFill="1" applyBorder="1" applyAlignment="1" quotePrefix="1">
      <alignment horizontal="center" vertical="center" wrapText="1"/>
    </xf>
    <xf numFmtId="0" fontId="8" fillId="0" borderId="23" xfId="0" applyFont="1" applyFill="1" applyBorder="1" applyAlignment="1">
      <alignment vertical="center" wrapText="1"/>
    </xf>
    <xf numFmtId="0" fontId="30" fillId="0" borderId="0" xfId="0" applyFont="1" applyFill="1" applyBorder="1" applyAlignment="1">
      <alignment vertical="center" wrapText="1"/>
    </xf>
    <xf numFmtId="0" fontId="31" fillId="0" borderId="23" xfId="0" applyFont="1" applyFill="1" applyBorder="1" applyAlignment="1">
      <alignment vertical="center" wrapText="1"/>
    </xf>
    <xf numFmtId="0" fontId="121" fillId="0" borderId="51" xfId="0" applyFont="1" applyBorder="1" applyAlignment="1">
      <alignment horizontal="justify" vertical="center" wrapText="1"/>
    </xf>
    <xf numFmtId="0" fontId="121" fillId="0" borderId="50" xfId="0" applyFont="1" applyBorder="1" applyAlignment="1">
      <alignment horizontal="justify" vertical="center" wrapText="1"/>
    </xf>
    <xf numFmtId="0" fontId="20" fillId="0" borderId="0" xfId="0" applyFont="1" applyAlignment="1">
      <alignment vertical="center" textRotation="90" wrapText="1"/>
    </xf>
    <xf numFmtId="0" fontId="71" fillId="0" borderId="0" xfId="0" applyFont="1" applyAlignment="1">
      <alignment vertical="center" textRotation="90" wrapText="1"/>
    </xf>
    <xf numFmtId="0" fontId="8" fillId="0" borderId="13" xfId="0" applyFont="1" applyFill="1" applyBorder="1" applyAlignment="1">
      <alignment horizontal="center" vertical="center"/>
    </xf>
    <xf numFmtId="0" fontId="5" fillId="46" borderId="11" xfId="0" applyFont="1" applyFill="1" applyBorder="1" applyAlignment="1">
      <alignment horizontal="justify" vertical="center" wrapText="1"/>
    </xf>
    <xf numFmtId="1" fontId="11" fillId="0" borderId="11" xfId="0" applyNumberFormat="1" applyFont="1" applyFill="1" applyBorder="1" applyAlignment="1">
      <alignment horizontal="center" vertical="top" wrapText="1"/>
    </xf>
    <xf numFmtId="1" fontId="11" fillId="0" borderId="15" xfId="0" applyNumberFormat="1" applyFont="1" applyFill="1" applyBorder="1" applyAlignment="1">
      <alignment horizontal="center" vertical="top" wrapText="1"/>
    </xf>
    <xf numFmtId="1" fontId="11" fillId="0" borderId="15" xfId="0" applyNumberFormat="1" applyFont="1" applyFill="1" applyBorder="1" applyAlignment="1" quotePrefix="1">
      <alignment horizontal="center" vertical="center" wrapText="1"/>
    </xf>
    <xf numFmtId="0" fontId="2" fillId="0" borderId="0" xfId="0" applyFont="1" applyFill="1" applyBorder="1" applyAlignment="1">
      <alignment wrapText="1"/>
    </xf>
    <xf numFmtId="0" fontId="8" fillId="0" borderId="23" xfId="0" applyFont="1" applyFill="1" applyBorder="1" applyAlignment="1">
      <alignment horizontal="center" vertical="center"/>
    </xf>
    <xf numFmtId="0" fontId="70" fillId="0" borderId="0" xfId="0" applyFont="1" applyBorder="1" applyAlignment="1">
      <alignment horizontal="center" vertical="center" wrapText="1"/>
    </xf>
    <xf numFmtId="0" fontId="121" fillId="0" borderId="0" xfId="0" applyFont="1" applyBorder="1" applyAlignment="1">
      <alignment horizontal="justify" vertical="center" wrapText="1"/>
    </xf>
    <xf numFmtId="0" fontId="30" fillId="46" borderId="25" xfId="0" applyFont="1" applyFill="1" applyBorder="1" applyAlignment="1">
      <alignment horizontal="center" vertical="center"/>
    </xf>
    <xf numFmtId="0" fontId="30" fillId="46" borderId="11" xfId="0" applyFont="1" applyFill="1" applyBorder="1" applyAlignment="1">
      <alignment horizontal="left" vertical="center"/>
    </xf>
    <xf numFmtId="0" fontId="49" fillId="46" borderId="11" xfId="0" applyFont="1" applyFill="1" applyBorder="1" applyAlignment="1">
      <alignment horizontal="justify" vertical="center" wrapText="1"/>
    </xf>
    <xf numFmtId="0" fontId="30" fillId="46" borderId="11" xfId="0" applyFont="1" applyFill="1" applyBorder="1" applyAlignment="1">
      <alignment horizontal="center" vertical="center" wrapText="1" shrinkToFit="1"/>
    </xf>
    <xf numFmtId="0" fontId="30" fillId="46" borderId="0" xfId="0" applyFont="1" applyFill="1" applyAlignment="1">
      <alignment horizontal="center"/>
    </xf>
    <xf numFmtId="0" fontId="8" fillId="46" borderId="25" xfId="0" applyFont="1" applyFill="1" applyBorder="1" applyAlignment="1">
      <alignment horizontal="center" vertical="center"/>
    </xf>
    <xf numFmtId="0" fontId="8" fillId="46" borderId="11" xfId="0" applyFont="1" applyFill="1" applyBorder="1" applyAlignment="1">
      <alignment horizontal="left" vertical="center"/>
    </xf>
    <xf numFmtId="0" fontId="8" fillId="46" borderId="11" xfId="0" applyFont="1" applyFill="1" applyBorder="1" applyAlignment="1">
      <alignment horizontal="center" vertical="center" wrapText="1" shrinkToFit="1"/>
    </xf>
    <xf numFmtId="0" fontId="20" fillId="46" borderId="0" xfId="0" applyFont="1" applyFill="1" applyAlignment="1">
      <alignment horizontal="center"/>
    </xf>
    <xf numFmtId="0" fontId="20" fillId="46" borderId="0" xfId="0" applyFont="1" applyFill="1" applyBorder="1" applyAlignment="1">
      <alignment horizontal="center" vertical="center"/>
    </xf>
    <xf numFmtId="0" fontId="20" fillId="0" borderId="11" xfId="0" applyFont="1" applyBorder="1" applyAlignment="1">
      <alignment horizontal="center" vertical="center" wrapText="1"/>
    </xf>
    <xf numFmtId="0" fontId="20" fillId="47" borderId="11" xfId="0" applyFont="1" applyFill="1" applyBorder="1" applyAlignment="1">
      <alignment horizontal="center" vertical="center" wrapText="1"/>
    </xf>
    <xf numFmtId="0" fontId="20" fillId="47" borderId="11" xfId="0" applyFont="1" applyFill="1" applyBorder="1" applyAlignment="1">
      <alignment vertical="center" wrapText="1"/>
    </xf>
    <xf numFmtId="0" fontId="47" fillId="48" borderId="11" xfId="0" applyFont="1" applyFill="1" applyBorder="1" applyAlignment="1">
      <alignment vertical="center" wrapText="1"/>
    </xf>
    <xf numFmtId="0" fontId="20" fillId="48" borderId="11" xfId="0" applyFont="1" applyFill="1" applyBorder="1" applyAlignment="1">
      <alignment horizontal="center" vertical="center" wrapText="1"/>
    </xf>
    <xf numFmtId="0" fontId="18" fillId="47" borderId="11" xfId="0" applyFont="1" applyFill="1" applyBorder="1" applyAlignment="1" quotePrefix="1">
      <alignment horizontal="center" vertical="center" wrapText="1"/>
    </xf>
    <xf numFmtId="0" fontId="122" fillId="48" borderId="11" xfId="0" applyFont="1" applyFill="1" applyBorder="1" applyAlignment="1" quotePrefix="1">
      <alignment horizontal="center" vertical="center" wrapText="1"/>
    </xf>
    <xf numFmtId="0" fontId="122" fillId="0" borderId="11" xfId="0" applyFont="1" applyBorder="1" applyAlignment="1" quotePrefix="1">
      <alignment horizontal="center" vertical="center" wrapText="1"/>
    </xf>
    <xf numFmtId="0" fontId="8" fillId="15" borderId="11" xfId="0" applyFont="1" applyFill="1" applyBorder="1" applyAlignment="1">
      <alignment horizontal="center" vertical="center" wrapText="1" shrinkToFit="1"/>
    </xf>
    <xf numFmtId="0" fontId="30" fillId="15" borderId="11" xfId="0" applyFont="1" applyFill="1" applyBorder="1" applyAlignment="1">
      <alignment horizontal="center" vertical="center" wrapText="1" shrinkToFit="1"/>
    </xf>
    <xf numFmtId="0" fontId="21"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0" fontId="20" fillId="0" borderId="0" xfId="0" applyFont="1" applyBorder="1" applyAlignment="1">
      <alignment horizontal="center"/>
    </xf>
    <xf numFmtId="0" fontId="47" fillId="0" borderId="0" xfId="0" applyFont="1" applyBorder="1" applyAlignment="1">
      <alignment vertical="center"/>
    </xf>
    <xf numFmtId="0" fontId="30" fillId="46" borderId="0" xfId="0" applyFont="1" applyFill="1" applyBorder="1" applyAlignment="1">
      <alignment vertical="center" wrapText="1"/>
    </xf>
    <xf numFmtId="0" fontId="30" fillId="46" borderId="0" xfId="0" applyFont="1" applyFill="1" applyBorder="1" applyAlignment="1">
      <alignment horizontal="center" vertical="center"/>
    </xf>
    <xf numFmtId="0" fontId="123" fillId="0" borderId="0" xfId="0" applyFont="1" applyFill="1" applyBorder="1" applyAlignment="1">
      <alignment horizontal="center" vertical="center" wrapText="1"/>
    </xf>
    <xf numFmtId="0" fontId="8" fillId="46" borderId="0" xfId="0" applyFont="1" applyFill="1" applyBorder="1" applyAlignment="1">
      <alignment vertical="center" wrapText="1"/>
    </xf>
    <xf numFmtId="0" fontId="21" fillId="0" borderId="0" xfId="0" applyFont="1" applyFill="1" applyBorder="1" applyAlignment="1">
      <alignment horizontal="center" vertical="center" wrapText="1"/>
    </xf>
    <xf numFmtId="0" fontId="18" fillId="0" borderId="0" xfId="0" applyFont="1" applyBorder="1" applyAlignment="1">
      <alignment horizontal="center" vertical="center"/>
    </xf>
    <xf numFmtId="0" fontId="8" fillId="0" borderId="0" xfId="0" applyFont="1" applyBorder="1" applyAlignment="1">
      <alignment horizontal="center" vertical="center"/>
    </xf>
    <xf numFmtId="0" fontId="19" fillId="0" borderId="0" xfId="0" applyFont="1" applyBorder="1" applyAlignment="1">
      <alignment/>
    </xf>
    <xf numFmtId="0" fontId="19" fillId="0" borderId="0" xfId="0" applyFont="1" applyBorder="1" applyAlignment="1">
      <alignment vertical="center"/>
    </xf>
    <xf numFmtId="0" fontId="20" fillId="0" borderId="29" xfId="0" applyFont="1" applyBorder="1" applyAlignment="1">
      <alignment horizontal="center"/>
    </xf>
    <xf numFmtId="0" fontId="20" fillId="0" borderId="20" xfId="0" applyFont="1" applyBorder="1" applyAlignment="1">
      <alignment horizontal="center"/>
    </xf>
    <xf numFmtId="0" fontId="20" fillId="0" borderId="14" xfId="0" applyFont="1" applyFill="1" applyBorder="1" applyAlignment="1">
      <alignment horizontal="center" vertical="center"/>
    </xf>
    <xf numFmtId="0" fontId="30" fillId="46" borderId="11" xfId="0" applyFont="1" applyFill="1" applyBorder="1" applyAlignment="1">
      <alignment horizontal="center" vertical="center"/>
    </xf>
    <xf numFmtId="0" fontId="30" fillId="46" borderId="14" xfId="0" applyFont="1" applyFill="1" applyBorder="1" applyAlignment="1">
      <alignment horizontal="center" vertical="center"/>
    </xf>
    <xf numFmtId="0" fontId="30" fillId="0" borderId="14" xfId="0" applyFont="1" applyFill="1" applyBorder="1" applyAlignment="1">
      <alignment horizontal="center" vertical="center"/>
    </xf>
    <xf numFmtId="0" fontId="20" fillId="46" borderId="11" xfId="0" applyFont="1" applyFill="1" applyBorder="1" applyAlignment="1">
      <alignment horizontal="center" vertical="center"/>
    </xf>
    <xf numFmtId="0" fontId="20" fillId="46" borderId="14" xfId="0" applyFont="1" applyFill="1" applyBorder="1" applyAlignment="1">
      <alignment horizontal="center" vertical="center"/>
    </xf>
    <xf numFmtId="0" fontId="2" fillId="46" borderId="11"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8" fillId="15" borderId="15" xfId="0" applyFont="1" applyFill="1" applyBorder="1" applyAlignment="1">
      <alignment horizontal="center" vertical="center" wrapText="1" shrinkToFit="1"/>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 fillId="0" borderId="52" xfId="0" applyFont="1" applyFill="1" applyBorder="1" applyAlignment="1">
      <alignment horizontal="justify" vertical="center" wrapText="1"/>
    </xf>
    <xf numFmtId="0" fontId="43" fillId="0" borderId="28" xfId="0" applyFont="1" applyFill="1" applyBorder="1" applyAlignment="1">
      <alignment horizontal="center" vertical="center"/>
    </xf>
    <xf numFmtId="0" fontId="8" fillId="0" borderId="13" xfId="0" applyFont="1" applyFill="1" applyBorder="1" applyAlignment="1">
      <alignment vertical="center" wrapText="1"/>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1" xfId="0" applyFont="1" applyFill="1" applyBorder="1" applyAlignment="1">
      <alignment wrapText="1"/>
    </xf>
    <xf numFmtId="0" fontId="18" fillId="0" borderId="22" xfId="60" applyFont="1" applyFill="1" applyBorder="1" applyAlignment="1">
      <alignment horizontal="center" vertical="center"/>
      <protection/>
    </xf>
    <xf numFmtId="0" fontId="0" fillId="0" borderId="23" xfId="0" applyBorder="1" applyAlignment="1">
      <alignment/>
    </xf>
    <xf numFmtId="0" fontId="0" fillId="0" borderId="21" xfId="0" applyBorder="1" applyAlignment="1">
      <alignment/>
    </xf>
    <xf numFmtId="0" fontId="8" fillId="0" borderId="22" xfId="0" applyFont="1" applyFill="1" applyBorder="1" applyAlignment="1">
      <alignment vertical="center"/>
    </xf>
    <xf numFmtId="0" fontId="8" fillId="0" borderId="13" xfId="0" applyFont="1" applyFill="1" applyBorder="1" applyAlignment="1">
      <alignment vertical="center"/>
    </xf>
    <xf numFmtId="0" fontId="8" fillId="0" borderId="23" xfId="0" applyFont="1" applyFill="1" applyBorder="1" applyAlignment="1">
      <alignment vertical="center"/>
    </xf>
    <xf numFmtId="0" fontId="8" fillId="0" borderId="13" xfId="0" applyFont="1" applyFill="1" applyBorder="1" applyAlignment="1">
      <alignment wrapText="1"/>
    </xf>
    <xf numFmtId="0" fontId="8" fillId="0" borderId="23" xfId="0" applyFont="1" applyFill="1" applyBorder="1" applyAlignment="1">
      <alignment wrapText="1"/>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21" xfId="0" applyFont="1" applyFill="1" applyBorder="1" applyAlignment="1">
      <alignment wrapText="1"/>
    </xf>
    <xf numFmtId="0" fontId="124" fillId="0" borderId="13" xfId="0" applyFont="1" applyBorder="1" applyAlignment="1">
      <alignment horizontal="center" vertical="center"/>
    </xf>
    <xf numFmtId="0" fontId="124" fillId="0" borderId="11" xfId="0" applyFont="1" applyBorder="1" applyAlignment="1">
      <alignment horizontal="center" vertical="center"/>
    </xf>
    <xf numFmtId="0" fontId="124" fillId="0" borderId="14" xfId="0" applyFont="1" applyBorder="1" applyAlignment="1">
      <alignment horizontal="center" vertical="center"/>
    </xf>
    <xf numFmtId="0" fontId="124" fillId="0" borderId="23" xfId="0" applyFont="1" applyBorder="1" applyAlignment="1">
      <alignment horizontal="center" vertical="center"/>
    </xf>
    <xf numFmtId="0" fontId="71" fillId="0" borderId="0" xfId="0" applyFont="1" applyFill="1" applyBorder="1" applyAlignment="1">
      <alignment horizontal="center" vertical="center"/>
    </xf>
    <xf numFmtId="0" fontId="0" fillId="0" borderId="0" xfId="0" applyFill="1" applyBorder="1" applyAlignment="1">
      <alignment horizontal="center" vertical="center"/>
    </xf>
    <xf numFmtId="0" fontId="124" fillId="0" borderId="22" xfId="0" applyFont="1" applyBorder="1" applyAlignment="1">
      <alignment horizontal="center" vertical="center"/>
    </xf>
    <xf numFmtId="0" fontId="8" fillId="48" borderId="21" xfId="0" applyFont="1" applyFill="1" applyBorder="1" applyAlignment="1">
      <alignment horizontal="center" vertical="center" wrapText="1"/>
    </xf>
    <xf numFmtId="0" fontId="124" fillId="0" borderId="44" xfId="0" applyFont="1" applyBorder="1" applyAlignment="1">
      <alignment horizontal="center" vertical="center"/>
    </xf>
    <xf numFmtId="0" fontId="124" fillId="0" borderId="31" xfId="0" applyFont="1" applyBorder="1" applyAlignment="1">
      <alignment horizontal="center" vertical="center"/>
    </xf>
    <xf numFmtId="14" fontId="20" fillId="0" borderId="11" xfId="0" applyNumberFormat="1" applyFont="1" applyFill="1" applyBorder="1" applyAlignment="1" quotePrefix="1">
      <alignment horizontal="center" vertical="center" wrapText="1"/>
    </xf>
    <xf numFmtId="14" fontId="20" fillId="0" borderId="23" xfId="0" applyNumberFormat="1" applyFont="1" applyFill="1" applyBorder="1" applyAlignment="1" quotePrefix="1">
      <alignment horizontal="center" vertical="center" wrapText="1"/>
    </xf>
    <xf numFmtId="0" fontId="124" fillId="0" borderId="11" xfId="0" applyFont="1" applyFill="1" applyBorder="1" applyAlignment="1">
      <alignment vertical="center"/>
    </xf>
    <xf numFmtId="0" fontId="124" fillId="0" borderId="22" xfId="0" applyFont="1" applyFill="1" applyBorder="1" applyAlignment="1">
      <alignment vertical="center"/>
    </xf>
    <xf numFmtId="0" fontId="8" fillId="0" borderId="13" xfId="59" applyFont="1" applyFill="1" applyBorder="1" applyAlignment="1">
      <alignment vertical="center" wrapText="1"/>
      <protection/>
    </xf>
    <xf numFmtId="0" fontId="8" fillId="0" borderId="11" xfId="59" applyFont="1" applyFill="1" applyBorder="1" applyAlignment="1">
      <alignment vertical="center" wrapText="1"/>
      <protection/>
    </xf>
    <xf numFmtId="0" fontId="124" fillId="0" borderId="21" xfId="0" applyFont="1" applyFill="1" applyBorder="1" applyAlignment="1">
      <alignment vertical="center"/>
    </xf>
    <xf numFmtId="0" fontId="30" fillId="0" borderId="21" xfId="0" applyFont="1" applyFill="1" applyBorder="1" applyAlignment="1">
      <alignment vertical="center" wrapText="1"/>
    </xf>
    <xf numFmtId="0" fontId="30" fillId="0" borderId="21" xfId="0" applyFont="1" applyFill="1" applyBorder="1" applyAlignment="1">
      <alignment vertical="center" wrapText="1"/>
    </xf>
    <xf numFmtId="0" fontId="30" fillId="0" borderId="11" xfId="0" applyFont="1" applyFill="1" applyBorder="1" applyAlignment="1">
      <alignment vertical="center" wrapText="1"/>
    </xf>
    <xf numFmtId="0" fontId="30" fillId="0" borderId="22" xfId="0" applyFont="1" applyFill="1" applyBorder="1" applyAlignment="1">
      <alignment vertical="center" wrapText="1"/>
    </xf>
    <xf numFmtId="0" fontId="8" fillId="0" borderId="11" xfId="0" applyFont="1" applyFill="1" applyBorder="1" applyAlignment="1">
      <alignment vertical="center"/>
    </xf>
    <xf numFmtId="0" fontId="31" fillId="0" borderId="13" xfId="0" applyFont="1" applyFill="1" applyBorder="1" applyAlignment="1">
      <alignment vertical="center" wrapText="1"/>
    </xf>
    <xf numFmtId="0" fontId="8" fillId="0" borderId="21" xfId="0" applyFont="1" applyFill="1" applyBorder="1" applyAlignment="1">
      <alignment vertical="center" wrapText="1"/>
    </xf>
    <xf numFmtId="0" fontId="0" fillId="0" borderId="21" xfId="0" applyBorder="1" applyAlignment="1">
      <alignment vertical="center"/>
    </xf>
    <xf numFmtId="0" fontId="0" fillId="0" borderId="13" xfId="0" applyBorder="1" applyAlignment="1">
      <alignment vertical="center"/>
    </xf>
    <xf numFmtId="0" fontId="0" fillId="0" borderId="23" xfId="0" applyBorder="1" applyAlignment="1">
      <alignment vertical="center"/>
    </xf>
    <xf numFmtId="0" fontId="31" fillId="0" borderId="21" xfId="0" applyFont="1" applyFill="1" applyBorder="1" applyAlignment="1">
      <alignment vertical="center" wrapText="1"/>
    </xf>
    <xf numFmtId="0" fontId="0" fillId="0" borderId="11" xfId="0" applyFill="1" applyBorder="1" applyAlignment="1">
      <alignment vertical="center" wrapText="1"/>
    </xf>
    <xf numFmtId="0" fontId="0" fillId="0" borderId="11" xfId="0" applyFill="1" applyBorder="1" applyAlignment="1">
      <alignment/>
    </xf>
    <xf numFmtId="0" fontId="7" fillId="0" borderId="11" xfId="0" applyFont="1" applyFill="1" applyBorder="1" applyAlignment="1">
      <alignment vertical="center" wrapText="1"/>
    </xf>
    <xf numFmtId="0" fontId="7" fillId="0" borderId="15" xfId="0" applyFont="1" applyFill="1" applyBorder="1" applyAlignment="1">
      <alignment vertical="center" wrapText="1"/>
    </xf>
    <xf numFmtId="0" fontId="31" fillId="0" borderId="23" xfId="0" applyFont="1" applyFill="1" applyBorder="1" applyAlignment="1">
      <alignment vertical="center"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19" fillId="0" borderId="0" xfId="0" applyFont="1" applyAlignment="1">
      <alignment wrapText="1"/>
    </xf>
    <xf numFmtId="0" fontId="27" fillId="0" borderId="0" xfId="0" applyFont="1" applyBorder="1" applyAlignment="1">
      <alignment vertical="center" wrapText="1"/>
    </xf>
    <xf numFmtId="0" fontId="0" fillId="0" borderId="0" xfId="0" applyAlignment="1">
      <alignment wrapText="1"/>
    </xf>
    <xf numFmtId="0" fontId="5" fillId="0" borderId="11" xfId="0" applyFont="1" applyFill="1" applyBorder="1" applyAlignment="1">
      <alignment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5" fillId="0" borderId="23" xfId="0" applyFont="1" applyFill="1" applyBorder="1" applyAlignment="1">
      <alignment vertical="center" wrapText="1"/>
    </xf>
    <xf numFmtId="0" fontId="0" fillId="0" borderId="21" xfId="0"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14" fontId="8" fillId="0" borderId="11" xfId="0" applyNumberFormat="1" applyFont="1" applyFill="1" applyBorder="1" applyAlignment="1" quotePrefix="1">
      <alignment vertical="center" textRotation="90" wrapText="1"/>
    </xf>
    <xf numFmtId="0" fontId="124" fillId="0" borderId="11" xfId="0" applyFont="1" applyFill="1" applyBorder="1" applyAlignment="1">
      <alignment vertical="center" wrapText="1"/>
    </xf>
    <xf numFmtId="0" fontId="27" fillId="0" borderId="22" xfId="60" applyFont="1" applyBorder="1" applyAlignment="1">
      <alignment horizontal="center" vertical="center"/>
      <protection/>
    </xf>
    <xf numFmtId="0" fontId="31" fillId="0" borderId="11" xfId="0" applyFont="1" applyFill="1" applyBorder="1" applyAlignment="1">
      <alignment horizontal="center" vertical="center"/>
    </xf>
    <xf numFmtId="0" fontId="31" fillId="0" borderId="21" xfId="0" applyFont="1" applyFill="1" applyBorder="1" applyAlignment="1">
      <alignment horizontal="center" vertical="center"/>
    </xf>
    <xf numFmtId="0" fontId="8" fillId="0" borderId="21" xfId="0" applyFont="1" applyFill="1" applyBorder="1" applyAlignment="1">
      <alignment horizontal="center" vertical="center" wrapText="1"/>
    </xf>
    <xf numFmtId="0" fontId="72" fillId="0" borderId="14" xfId="0" applyFont="1" applyBorder="1" applyAlignment="1">
      <alignment horizontal="center" vertical="center"/>
    </xf>
    <xf numFmtId="0" fontId="72" fillId="0" borderId="11" xfId="0" applyFont="1" applyBorder="1" applyAlignment="1">
      <alignment horizontal="center" vertical="center"/>
    </xf>
    <xf numFmtId="0" fontId="8" fillId="0" borderId="13" xfId="0" applyFont="1" applyFill="1" applyBorder="1" applyAlignment="1">
      <alignment horizontal="center" vertical="center" wrapText="1"/>
    </xf>
    <xf numFmtId="0" fontId="18" fillId="0" borderId="11" xfId="0" applyFont="1" applyFill="1" applyBorder="1" applyAlignment="1" quotePrefix="1">
      <alignment horizontal="center" vertical="center" wrapText="1"/>
    </xf>
    <xf numFmtId="0" fontId="0" fillId="48" borderId="11" xfId="0" applyFill="1" applyBorder="1" applyAlignment="1">
      <alignment/>
    </xf>
    <xf numFmtId="0" fontId="31" fillId="48" borderId="11" xfId="0" applyFont="1" applyFill="1" applyBorder="1" applyAlignment="1">
      <alignment vertical="center"/>
    </xf>
    <xf numFmtId="0" fontId="31" fillId="48" borderId="11" xfId="0" applyFont="1" applyFill="1" applyBorder="1" applyAlignment="1">
      <alignment wrapText="1"/>
    </xf>
    <xf numFmtId="0" fontId="2" fillId="48" borderId="11" xfId="0" applyFont="1" applyFill="1" applyBorder="1" applyAlignment="1">
      <alignment wrapText="1"/>
    </xf>
    <xf numFmtId="1" fontId="31" fillId="48" borderId="11" xfId="0" applyNumberFormat="1" applyFont="1" applyFill="1" applyBorder="1" applyAlignment="1">
      <alignment vertical="center" wrapText="1"/>
    </xf>
    <xf numFmtId="0" fontId="2" fillId="48" borderId="15" xfId="0" applyFont="1" applyFill="1" applyBorder="1" applyAlignment="1">
      <alignment wrapText="1"/>
    </xf>
    <xf numFmtId="1" fontId="31" fillId="48" borderId="15" xfId="0" applyNumberFormat="1" applyFont="1" applyFill="1" applyBorder="1" applyAlignment="1">
      <alignment vertical="center" wrapText="1"/>
    </xf>
    <xf numFmtId="0" fontId="124" fillId="0" borderId="11" xfId="0" applyFont="1" applyFill="1" applyBorder="1" applyAlignment="1">
      <alignment horizontal="center" vertical="center" wrapText="1"/>
    </xf>
    <xf numFmtId="0" fontId="76" fillId="0" borderId="0" xfId="0" applyFont="1" applyFill="1" applyAlignment="1">
      <alignment horizontal="center"/>
    </xf>
    <xf numFmtId="0" fontId="43" fillId="46" borderId="11" xfId="0" applyFont="1" applyFill="1" applyBorder="1" applyAlignment="1">
      <alignment horizontal="center" vertical="center"/>
    </xf>
    <xf numFmtId="0" fontId="43" fillId="0" borderId="15" xfId="0" applyFont="1" applyFill="1" applyBorder="1" applyAlignment="1">
      <alignment horizontal="center" vertical="center"/>
    </xf>
    <xf numFmtId="0" fontId="125" fillId="0" borderId="11" xfId="0" applyFont="1" applyBorder="1" applyAlignment="1">
      <alignment horizontal="left" vertical="center" wrapText="1"/>
    </xf>
    <xf numFmtId="0" fontId="8" fillId="0" borderId="22" xfId="0" applyFont="1" applyFill="1" applyBorder="1" applyAlignment="1">
      <alignment horizontal="left" vertical="center"/>
    </xf>
    <xf numFmtId="0" fontId="8" fillId="15" borderId="22" xfId="0" applyFont="1" applyFill="1" applyBorder="1" applyAlignment="1">
      <alignment horizontal="center" vertical="center" wrapText="1" shrinkToFit="1"/>
    </xf>
    <xf numFmtId="0" fontId="20" fillId="0" borderId="22" xfId="0" applyFont="1" applyFill="1" applyBorder="1" applyAlignment="1">
      <alignment horizontal="center" vertical="center"/>
    </xf>
    <xf numFmtId="0" fontId="20" fillId="0" borderId="31" xfId="0" applyFont="1" applyFill="1" applyBorder="1" applyAlignment="1">
      <alignment horizontal="center" vertical="center"/>
    </xf>
    <xf numFmtId="0" fontId="31" fillId="48" borderId="11" xfId="0" applyFont="1" applyFill="1" applyBorder="1" applyAlignment="1">
      <alignment horizontal="center" wrapText="1"/>
    </xf>
    <xf numFmtId="1" fontId="31" fillId="48" borderId="11" xfId="0" applyNumberFormat="1" applyFont="1" applyFill="1" applyBorder="1" applyAlignment="1">
      <alignment horizontal="center" vertical="center" wrapText="1"/>
    </xf>
    <xf numFmtId="1" fontId="31" fillId="48" borderId="15" xfId="0" applyNumberFormat="1" applyFont="1" applyFill="1" applyBorder="1" applyAlignment="1">
      <alignment horizontal="center" vertical="center" wrapText="1"/>
    </xf>
    <xf numFmtId="0" fontId="27" fillId="0" borderId="22" xfId="60" applyFont="1" applyFill="1" applyBorder="1" applyAlignment="1">
      <alignment horizontal="center" vertical="center"/>
      <protection/>
    </xf>
    <xf numFmtId="0" fontId="0" fillId="48" borderId="21" xfId="0" applyFill="1" applyBorder="1" applyAlignment="1">
      <alignment/>
    </xf>
    <xf numFmtId="0" fontId="31" fillId="48" borderId="21" xfId="0" applyFont="1" applyFill="1" applyBorder="1" applyAlignment="1">
      <alignment vertical="center" wrapText="1"/>
    </xf>
    <xf numFmtId="0" fontId="31" fillId="48" borderId="21" xfId="0" applyFont="1" applyFill="1" applyBorder="1" applyAlignment="1">
      <alignment wrapText="1"/>
    </xf>
    <xf numFmtId="1" fontId="31" fillId="48" borderId="21" xfId="0" applyNumberFormat="1" applyFont="1" applyFill="1" applyBorder="1" applyAlignment="1">
      <alignment horizontal="center" vertical="center" wrapText="1"/>
    </xf>
    <xf numFmtId="0" fontId="0" fillId="48" borderId="13" xfId="0" applyFill="1" applyBorder="1" applyAlignment="1">
      <alignment/>
    </xf>
    <xf numFmtId="0" fontId="0" fillId="48" borderId="23" xfId="0" applyFill="1" applyBorder="1" applyAlignment="1">
      <alignment/>
    </xf>
    <xf numFmtId="0" fontId="18" fillId="0" borderId="31" xfId="0" applyFont="1" applyBorder="1" applyAlignment="1">
      <alignment horizontal="center"/>
    </xf>
    <xf numFmtId="0" fontId="31" fillId="0" borderId="22" xfId="0" applyFont="1" applyFill="1" applyBorder="1" applyAlignment="1">
      <alignment horizontal="center" vertical="center" wrapText="1"/>
    </xf>
    <xf numFmtId="0" fontId="31" fillId="0" borderId="22" xfId="0" applyFont="1" applyFill="1" applyBorder="1" applyAlignment="1">
      <alignment vertical="center" wrapText="1"/>
    </xf>
    <xf numFmtId="0" fontId="0" fillId="0" borderId="3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23" xfId="0" applyBorder="1" applyAlignment="1">
      <alignment horizontal="center" vertical="center"/>
    </xf>
    <xf numFmtId="0" fontId="0" fillId="0" borderId="24" xfId="0"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0" fillId="48" borderId="13" xfId="0" applyFill="1" applyBorder="1" applyAlignment="1">
      <alignment horizontal="center" vertical="center"/>
    </xf>
    <xf numFmtId="0" fontId="0" fillId="48" borderId="11" xfId="0" applyFill="1" applyBorder="1" applyAlignment="1">
      <alignment horizontal="center" vertical="center"/>
    </xf>
    <xf numFmtId="0" fontId="0" fillId="48" borderId="23" xfId="0" applyFill="1" applyBorder="1" applyAlignment="1">
      <alignment horizontal="center" vertical="center"/>
    </xf>
    <xf numFmtId="0" fontId="0" fillId="48" borderId="21" xfId="0" applyFill="1" applyBorder="1" applyAlignment="1">
      <alignment horizontal="center" vertical="center"/>
    </xf>
    <xf numFmtId="0" fontId="31" fillId="48" borderId="21" xfId="0" applyFont="1" applyFill="1" applyBorder="1" applyAlignment="1">
      <alignment horizontal="center" vertical="center" wrapText="1"/>
    </xf>
    <xf numFmtId="0" fontId="0" fillId="0" borderId="21" xfId="0" applyFill="1" applyBorder="1" applyAlignment="1">
      <alignment horizontal="center" vertical="center"/>
    </xf>
    <xf numFmtId="0" fontId="31" fillId="48" borderId="11" xfId="0" applyFont="1" applyFill="1" applyBorder="1" applyAlignment="1">
      <alignment horizontal="center" vertical="center" wrapText="1"/>
    </xf>
    <xf numFmtId="0" fontId="0" fillId="0" borderId="11" xfId="0" applyFill="1" applyBorder="1" applyAlignment="1">
      <alignment horizontal="center" vertical="center"/>
    </xf>
    <xf numFmtId="0" fontId="2" fillId="48" borderId="11" xfId="0" applyFont="1" applyFill="1" applyBorder="1" applyAlignment="1">
      <alignment horizontal="center" vertical="center" wrapText="1"/>
    </xf>
    <xf numFmtId="1" fontId="31" fillId="0" borderId="11" xfId="0" applyNumberFormat="1" applyFont="1" applyFill="1" applyBorder="1" applyAlignment="1">
      <alignment horizontal="center" vertical="center" wrapText="1"/>
    </xf>
    <xf numFmtId="0" fontId="2" fillId="48" borderId="15" xfId="0" applyFont="1" applyFill="1" applyBorder="1" applyAlignment="1">
      <alignment horizontal="center" vertical="center" wrapText="1"/>
    </xf>
    <xf numFmtId="0" fontId="0" fillId="48" borderId="15" xfId="0" applyFill="1" applyBorder="1" applyAlignment="1">
      <alignment horizontal="center" vertical="center"/>
    </xf>
    <xf numFmtId="1" fontId="31" fillId="0" borderId="15" xfId="0" applyNumberFormat="1" applyFont="1" applyFill="1" applyBorder="1" applyAlignment="1">
      <alignment horizontal="center" vertical="center" wrapText="1"/>
    </xf>
    <xf numFmtId="0" fontId="72" fillId="0" borderId="15" xfId="0" applyFont="1" applyBorder="1" applyAlignment="1">
      <alignment horizontal="center" vertical="center"/>
    </xf>
    <xf numFmtId="0" fontId="72" fillId="0" borderId="16" xfId="0" applyFont="1" applyBorder="1" applyAlignment="1">
      <alignment horizontal="center" vertical="center"/>
    </xf>
    <xf numFmtId="0" fontId="2" fillId="48" borderId="0" xfId="0" applyFont="1" applyFill="1" applyBorder="1" applyAlignment="1">
      <alignment horizontal="center" vertical="center" wrapText="1"/>
    </xf>
    <xf numFmtId="0" fontId="0" fillId="48" borderId="0" xfId="0" applyFill="1" applyBorder="1" applyAlignment="1">
      <alignment horizontal="center" vertical="center"/>
    </xf>
    <xf numFmtId="1" fontId="31" fillId="48" borderId="0" xfId="0" applyNumberFormat="1" applyFont="1" applyFill="1" applyBorder="1" applyAlignment="1">
      <alignment horizontal="center" vertical="center" wrapText="1"/>
    </xf>
    <xf numFmtId="1" fontId="31" fillId="0" borderId="0" xfId="0" applyNumberFormat="1" applyFont="1" applyFill="1" applyBorder="1" applyAlignment="1">
      <alignment horizontal="center" vertical="center" wrapText="1"/>
    </xf>
    <xf numFmtId="0" fontId="72" fillId="0" borderId="0" xfId="0" applyFont="1" applyBorder="1" applyAlignment="1">
      <alignment horizontal="center" vertical="center"/>
    </xf>
    <xf numFmtId="0" fontId="18" fillId="0" borderId="14" xfId="0" applyFont="1" applyBorder="1" applyAlignment="1" quotePrefix="1">
      <alignment vertical="center"/>
    </xf>
    <xf numFmtId="0" fontId="124" fillId="0" borderId="13" xfId="0" applyFont="1" applyFill="1" applyBorder="1" applyAlignment="1">
      <alignment horizontal="center" vertical="center" wrapText="1"/>
    </xf>
    <xf numFmtId="0" fontId="124" fillId="0" borderId="33" xfId="0" applyFont="1" applyFill="1" applyBorder="1" applyAlignment="1">
      <alignment horizontal="center" vertical="center"/>
    </xf>
    <xf numFmtId="0" fontId="124" fillId="0" borderId="14" xfId="0" applyFont="1" applyFill="1" applyBorder="1" applyAlignment="1">
      <alignment horizontal="center" vertical="center"/>
    </xf>
    <xf numFmtId="0" fontId="124" fillId="0" borderId="23" xfId="0" applyFont="1" applyFill="1" applyBorder="1" applyAlignment="1">
      <alignment horizontal="center" vertical="center" wrapText="1"/>
    </xf>
    <xf numFmtId="0" fontId="124" fillId="0" borderId="24" xfId="0" applyFont="1" applyFill="1" applyBorder="1" applyAlignment="1">
      <alignment horizontal="center" vertical="center"/>
    </xf>
    <xf numFmtId="0" fontId="124" fillId="0" borderId="44" xfId="0" applyFont="1" applyFill="1" applyBorder="1" applyAlignment="1">
      <alignment horizontal="center" vertical="center"/>
    </xf>
    <xf numFmtId="0" fontId="31" fillId="48" borderId="15" xfId="0" applyFont="1" applyFill="1" applyBorder="1" applyAlignment="1">
      <alignment vertical="center"/>
    </xf>
    <xf numFmtId="0" fontId="126" fillId="0" borderId="11" xfId="0" applyFont="1" applyBorder="1" applyAlignment="1">
      <alignment vertical="center"/>
    </xf>
    <xf numFmtId="0" fontId="2" fillId="0" borderId="52" xfId="0" applyFont="1" applyFill="1" applyBorder="1" applyAlignment="1">
      <alignment horizontal="justify" vertical="center" wrapText="1"/>
    </xf>
    <xf numFmtId="0" fontId="8" fillId="15" borderId="0" xfId="0" applyFont="1" applyFill="1" applyBorder="1" applyAlignment="1">
      <alignment horizontal="center" vertical="center" wrapText="1" shrinkToFit="1"/>
    </xf>
    <xf numFmtId="0" fontId="125" fillId="0" borderId="13" xfId="0" applyFont="1" applyFill="1" applyBorder="1" applyAlignment="1">
      <alignment vertical="center" wrapText="1"/>
    </xf>
    <xf numFmtId="0" fontId="125" fillId="0" borderId="11" xfId="0" applyFont="1" applyFill="1" applyBorder="1" applyAlignment="1">
      <alignment vertical="center" wrapText="1"/>
    </xf>
    <xf numFmtId="0" fontId="125" fillId="0" borderId="23" xfId="0" applyFont="1" applyFill="1" applyBorder="1" applyAlignment="1">
      <alignment vertical="center" wrapText="1"/>
    </xf>
    <xf numFmtId="0" fontId="5" fillId="0" borderId="33" xfId="0" applyFont="1" applyFill="1" applyBorder="1" applyAlignment="1">
      <alignment vertical="center" wrapText="1"/>
    </xf>
    <xf numFmtId="0" fontId="5" fillId="0" borderId="14" xfId="0" applyFont="1" applyFill="1" applyBorder="1" applyAlignment="1">
      <alignment vertical="center" wrapText="1"/>
    </xf>
    <xf numFmtId="0" fontId="5" fillId="0" borderId="24" xfId="0" applyFont="1" applyFill="1" applyBorder="1" applyAlignment="1">
      <alignment vertical="center" wrapText="1"/>
    </xf>
    <xf numFmtId="0" fontId="125" fillId="0" borderId="33" xfId="0" applyFont="1" applyFill="1" applyBorder="1" applyAlignment="1">
      <alignment vertical="center"/>
    </xf>
    <xf numFmtId="0" fontId="125" fillId="0" borderId="14" xfId="0" applyFont="1" applyFill="1" applyBorder="1" applyAlignment="1">
      <alignment vertical="center"/>
    </xf>
    <xf numFmtId="0" fontId="125" fillId="0" borderId="24" xfId="0" applyFont="1" applyFill="1" applyBorder="1" applyAlignment="1">
      <alignment vertical="center"/>
    </xf>
    <xf numFmtId="0" fontId="8" fillId="0" borderId="14" xfId="0" applyFont="1" applyFill="1" applyBorder="1" applyAlignment="1">
      <alignment vertical="center"/>
    </xf>
    <xf numFmtId="0" fontId="20" fillId="0" borderId="11" xfId="0" applyFont="1" applyFill="1" applyBorder="1" applyAlignment="1">
      <alignment/>
    </xf>
    <xf numFmtId="0" fontId="20" fillId="0" borderId="15" xfId="0" applyFont="1" applyFill="1" applyBorder="1" applyAlignment="1">
      <alignment/>
    </xf>
    <xf numFmtId="0" fontId="8" fillId="0" borderId="15" xfId="0" applyFont="1" applyFill="1" applyBorder="1" applyAlignment="1">
      <alignment vertical="center" wrapText="1"/>
    </xf>
    <xf numFmtId="14" fontId="8" fillId="0" borderId="15" xfId="0" applyNumberFormat="1" applyFont="1" applyFill="1" applyBorder="1" applyAlignment="1" quotePrefix="1">
      <alignment vertical="center" textRotation="90" wrapText="1"/>
    </xf>
    <xf numFmtId="0" fontId="124" fillId="0" borderId="15" xfId="0" applyFont="1" applyFill="1" applyBorder="1" applyAlignment="1">
      <alignment vertical="center" wrapText="1"/>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21" xfId="0" applyFont="1" applyFill="1" applyBorder="1" applyAlignment="1">
      <alignment vertical="center"/>
    </xf>
    <xf numFmtId="0" fontId="8" fillId="0" borderId="44" xfId="0" applyFont="1" applyFill="1" applyBorder="1" applyAlignment="1">
      <alignment vertical="center"/>
    </xf>
    <xf numFmtId="0" fontId="8" fillId="0" borderId="13" xfId="0" applyFont="1" applyFill="1" applyBorder="1" applyAlignment="1">
      <alignment vertical="center"/>
    </xf>
    <xf numFmtId="0" fontId="8" fillId="0" borderId="33"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vertical="center"/>
    </xf>
    <xf numFmtId="0" fontId="8" fillId="0" borderId="22" xfId="0" applyFont="1" applyFill="1" applyBorder="1" applyAlignment="1">
      <alignment vertical="center"/>
    </xf>
    <xf numFmtId="0" fontId="8" fillId="0" borderId="31" xfId="0" applyFont="1" applyFill="1" applyBorder="1" applyAlignment="1">
      <alignment vertical="center"/>
    </xf>
    <xf numFmtId="0" fontId="21" fillId="0" borderId="21" xfId="0" applyFont="1" applyFill="1" applyBorder="1" applyAlignment="1">
      <alignment/>
    </xf>
    <xf numFmtId="14" fontId="8" fillId="0" borderId="13" xfId="0" applyNumberFormat="1" applyFont="1" applyFill="1" applyBorder="1" applyAlignment="1" quotePrefix="1">
      <alignment vertical="center" textRotation="90" wrapText="1"/>
    </xf>
    <xf numFmtId="14" fontId="8" fillId="0" borderId="23" xfId="0" applyNumberFormat="1" applyFont="1" applyFill="1" applyBorder="1" applyAlignment="1" quotePrefix="1">
      <alignment vertical="center" textRotation="90" wrapText="1"/>
    </xf>
    <xf numFmtId="0" fontId="8" fillId="0" borderId="23" xfId="59" applyFont="1" applyFill="1" applyBorder="1" applyAlignment="1">
      <alignment vertical="center" wrapText="1"/>
      <protection/>
    </xf>
    <xf numFmtId="14" fontId="8" fillId="0" borderId="21" xfId="0" applyNumberFormat="1" applyFont="1" applyFill="1" applyBorder="1" applyAlignment="1" quotePrefix="1">
      <alignment vertical="center" textRotation="90" wrapText="1"/>
    </xf>
    <xf numFmtId="0" fontId="124" fillId="0" borderId="21" xfId="0" applyFont="1" applyFill="1" applyBorder="1" applyAlignment="1">
      <alignment vertical="center" wrapText="1"/>
    </xf>
    <xf numFmtId="0" fontId="31" fillId="48" borderId="13" xfId="0" applyFont="1" applyFill="1" applyBorder="1" applyAlignment="1">
      <alignment vertical="center"/>
    </xf>
    <xf numFmtId="0" fontId="31" fillId="48" borderId="23" xfId="0" applyFont="1" applyFill="1" applyBorder="1" applyAlignment="1">
      <alignment vertical="center"/>
    </xf>
    <xf numFmtId="0" fontId="126" fillId="0" borderId="13" xfId="0" applyFont="1" applyBorder="1" applyAlignment="1">
      <alignment vertical="center"/>
    </xf>
    <xf numFmtId="0" fontId="124" fillId="0" borderId="13" xfId="0" applyFont="1" applyFill="1" applyBorder="1" applyAlignment="1">
      <alignment vertical="center" wrapText="1"/>
    </xf>
    <xf numFmtId="0" fontId="126" fillId="0" borderId="23" xfId="0" applyFont="1" applyBorder="1" applyAlignment="1">
      <alignment vertical="center"/>
    </xf>
    <xf numFmtId="0" fontId="5" fillId="0" borderId="24" xfId="0" applyFont="1" applyFill="1" applyBorder="1" applyAlignment="1">
      <alignment vertical="center" wrapText="1"/>
    </xf>
    <xf numFmtId="0" fontId="124" fillId="0" borderId="16" xfId="0" applyFont="1" applyFill="1" applyBorder="1" applyAlignment="1">
      <alignment horizontal="center" vertical="center"/>
    </xf>
    <xf numFmtId="0" fontId="31" fillId="48" borderId="21" xfId="0" applyFont="1" applyFill="1" applyBorder="1" applyAlignment="1">
      <alignment vertical="center"/>
    </xf>
    <xf numFmtId="0" fontId="5" fillId="48" borderId="13" xfId="0" applyFont="1" applyFill="1" applyBorder="1" applyAlignment="1">
      <alignment wrapText="1"/>
    </xf>
    <xf numFmtId="0" fontId="31" fillId="48" borderId="13" xfId="0" applyFont="1" applyFill="1" applyBorder="1" applyAlignment="1">
      <alignment wrapText="1"/>
    </xf>
    <xf numFmtId="0" fontId="8" fillId="0" borderId="33" xfId="0" applyFont="1" applyFill="1" applyBorder="1" applyAlignment="1">
      <alignment horizontal="center" vertical="center" wrapText="1"/>
    </xf>
    <xf numFmtId="0" fontId="0" fillId="0" borderId="13" xfId="0" applyFill="1" applyBorder="1" applyAlignment="1">
      <alignment vertical="center" wrapText="1"/>
    </xf>
    <xf numFmtId="0" fontId="0" fillId="0" borderId="33" xfId="0" applyFill="1" applyBorder="1" applyAlignment="1">
      <alignment horizontal="center" vertical="center"/>
    </xf>
    <xf numFmtId="0" fontId="0" fillId="0" borderId="14" xfId="0" applyFill="1" applyBorder="1" applyAlignment="1">
      <alignment horizontal="center" vertical="center"/>
    </xf>
    <xf numFmtId="0" fontId="5" fillId="0" borderId="14" xfId="0" applyFont="1" applyFill="1" applyBorder="1" applyAlignment="1">
      <alignment vertical="center" wrapText="1"/>
    </xf>
    <xf numFmtId="0" fontId="124" fillId="0" borderId="53" xfId="0" applyFont="1" applyFill="1" applyBorder="1" applyAlignment="1">
      <alignment horizontal="center" vertical="center" wrapText="1"/>
    </xf>
    <xf numFmtId="0" fontId="124" fillId="0" borderId="54" xfId="0" applyFont="1" applyFill="1" applyBorder="1" applyAlignment="1">
      <alignment horizontal="center" vertical="center" wrapText="1"/>
    </xf>
    <xf numFmtId="0" fontId="124" fillId="0" borderId="55" xfId="0" applyFont="1" applyFill="1" applyBorder="1" applyAlignment="1">
      <alignment horizontal="center" vertical="center" wrapText="1"/>
    </xf>
    <xf numFmtId="1" fontId="31" fillId="48" borderId="13" xfId="0" applyNumberFormat="1" applyFont="1" applyFill="1" applyBorder="1" applyAlignment="1">
      <alignment vertical="center" wrapText="1"/>
    </xf>
    <xf numFmtId="0" fontId="47" fillId="48" borderId="14" xfId="0" applyFont="1" applyFill="1" applyBorder="1" applyAlignment="1">
      <alignment vertical="center" wrapText="1"/>
    </xf>
    <xf numFmtId="0" fontId="18" fillId="0" borderId="11" xfId="0" applyFont="1" applyBorder="1" applyAlignment="1" quotePrefix="1">
      <alignment vertical="center"/>
    </xf>
    <xf numFmtId="0" fontId="0" fillId="0" borderId="21" xfId="0" applyFill="1" applyBorder="1" applyAlignment="1">
      <alignment/>
    </xf>
    <xf numFmtId="0" fontId="27" fillId="0" borderId="23" xfId="60" applyFont="1" applyBorder="1" applyAlignment="1">
      <alignment horizontal="center" vertical="center"/>
      <protection/>
    </xf>
    <xf numFmtId="0" fontId="27" fillId="0" borderId="23" xfId="60" applyFont="1" applyFill="1" applyBorder="1" applyAlignment="1">
      <alignment horizontal="center" vertical="center"/>
      <protection/>
    </xf>
    <xf numFmtId="0" fontId="18" fillId="0" borderId="23" xfId="60" applyFont="1" applyFill="1" applyBorder="1" applyAlignment="1">
      <alignment horizontal="center" vertical="center"/>
      <protection/>
    </xf>
    <xf numFmtId="0" fontId="18" fillId="0" borderId="23" xfId="0" applyFont="1" applyBorder="1" applyAlignment="1">
      <alignment horizontal="center"/>
    </xf>
    <xf numFmtId="0" fontId="18" fillId="0" borderId="23" xfId="0" applyFont="1" applyBorder="1" applyAlignment="1" quotePrefix="1">
      <alignment horizontal="center" vertical="center" wrapText="1"/>
    </xf>
    <xf numFmtId="0" fontId="18" fillId="0" borderId="24" xfId="0" applyFont="1" applyBorder="1" applyAlignment="1" quotePrefix="1">
      <alignment horizontal="center" vertical="center" wrapText="1"/>
    </xf>
    <xf numFmtId="0" fontId="17" fillId="0" borderId="0" xfId="0" applyFont="1" applyFill="1" applyAlignment="1">
      <alignment horizontal="center" vertical="top"/>
    </xf>
    <xf numFmtId="0" fontId="16" fillId="0" borderId="0" xfId="0" applyFont="1" applyFill="1" applyAlignment="1">
      <alignment horizontal="center"/>
    </xf>
    <xf numFmtId="0" fontId="34" fillId="0" borderId="0" xfId="0" applyFont="1" applyFill="1" applyBorder="1" applyAlignment="1">
      <alignment horizontal="center"/>
    </xf>
    <xf numFmtId="0" fontId="5" fillId="0" borderId="56"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3"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4" xfId="0" applyFont="1" applyFill="1" applyBorder="1" applyAlignment="1">
      <alignment horizontal="center" vertical="center"/>
    </xf>
    <xf numFmtId="0" fontId="4" fillId="0" borderId="11" xfId="0" applyFont="1" applyFill="1" applyBorder="1" applyAlignment="1">
      <alignment horizontal="center" vertical="center" textRotation="90" wrapText="1"/>
    </xf>
    <xf numFmtId="0" fontId="5" fillId="0" borderId="11" xfId="0" applyFont="1" applyFill="1" applyBorder="1" applyAlignment="1">
      <alignment horizontal="center" vertical="center"/>
    </xf>
    <xf numFmtId="0" fontId="54" fillId="0" borderId="38" xfId="77" applyFont="1" applyFill="1" applyBorder="1" applyAlignment="1">
      <alignment horizontal="center" vertical="center" wrapText="1"/>
      <protection/>
    </xf>
    <xf numFmtId="0" fontId="54" fillId="0" borderId="57" xfId="77" applyFont="1" applyFill="1" applyBorder="1" applyAlignment="1">
      <alignment horizontal="center" vertical="center" wrapText="1"/>
      <protection/>
    </xf>
    <xf numFmtId="0" fontId="54" fillId="0" borderId="54" xfId="77" applyFont="1" applyFill="1" applyBorder="1" applyAlignment="1">
      <alignment horizontal="center" vertical="center" wrapText="1"/>
      <protection/>
    </xf>
    <xf numFmtId="0" fontId="54" fillId="0" borderId="11" xfId="77" applyFont="1" applyFill="1" applyBorder="1" applyAlignment="1">
      <alignment horizontal="center" vertical="center"/>
      <protection/>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4" fillId="0" borderId="14" xfId="77" applyFont="1" applyFill="1" applyBorder="1" applyAlignment="1">
      <alignment horizontal="center" vertical="center"/>
      <protection/>
    </xf>
    <xf numFmtId="0" fontId="5" fillId="39" borderId="26" xfId="0" applyFont="1" applyFill="1" applyBorder="1" applyAlignment="1">
      <alignment horizontal="center" vertical="center"/>
    </xf>
    <xf numFmtId="0" fontId="5" fillId="39" borderId="25" xfId="0" applyFont="1" applyFill="1" applyBorder="1" applyAlignment="1">
      <alignment horizontal="center" vertical="center"/>
    </xf>
    <xf numFmtId="0" fontId="5" fillId="39" borderId="30" xfId="0" applyFont="1" applyFill="1" applyBorder="1" applyAlignment="1">
      <alignment horizontal="center" vertical="center"/>
    </xf>
    <xf numFmtId="0" fontId="5" fillId="39" borderId="32"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3" xfId="0" applyFont="1" applyFill="1" applyBorder="1" applyAlignment="1">
      <alignment horizontal="center" vertical="center"/>
    </xf>
    <xf numFmtId="172" fontId="5" fillId="39" borderId="13" xfId="0" applyNumberFormat="1" applyFont="1" applyFill="1" applyBorder="1" applyAlignment="1">
      <alignment horizontal="center" vertical="center"/>
    </xf>
    <xf numFmtId="172" fontId="5" fillId="39" borderId="11" xfId="0" applyNumberFormat="1" applyFont="1" applyFill="1" applyBorder="1" applyAlignment="1">
      <alignment horizontal="center" vertical="center"/>
    </xf>
    <xf numFmtId="172" fontId="5" fillId="39" borderId="22" xfId="0" applyNumberFormat="1" applyFont="1" applyFill="1" applyBorder="1" applyAlignment="1">
      <alignment horizontal="center" vertical="center"/>
    </xf>
    <xf numFmtId="172" fontId="5" fillId="39" borderId="23" xfId="0" applyNumberFormat="1" applyFont="1" applyFill="1" applyBorder="1" applyAlignment="1">
      <alignment horizontal="center" vertical="center"/>
    </xf>
    <xf numFmtId="172" fontId="44" fillId="39" borderId="13" xfId="0" applyNumberFormat="1" applyFont="1" applyFill="1" applyBorder="1" applyAlignment="1">
      <alignment horizontal="center" vertical="center"/>
    </xf>
    <xf numFmtId="172" fontId="44" fillId="39" borderId="11" xfId="0" applyNumberFormat="1" applyFont="1" applyFill="1" applyBorder="1" applyAlignment="1">
      <alignment horizontal="center" vertical="center"/>
    </xf>
    <xf numFmtId="172" fontId="44" fillId="39" borderId="22" xfId="0" applyNumberFormat="1" applyFont="1" applyFill="1" applyBorder="1" applyAlignment="1">
      <alignment horizontal="center" vertical="center"/>
    </xf>
    <xf numFmtId="172" fontId="44" fillId="39" borderId="23" xfId="0" applyNumberFormat="1" applyFont="1" applyFill="1" applyBorder="1" applyAlignment="1">
      <alignment horizontal="center" vertical="center"/>
    </xf>
    <xf numFmtId="1" fontId="5" fillId="39" borderId="13" xfId="0" applyNumberFormat="1" applyFont="1" applyFill="1" applyBorder="1" applyAlignment="1">
      <alignment horizontal="center" vertical="center"/>
    </xf>
    <xf numFmtId="1" fontId="5" fillId="39" borderId="11" xfId="0" applyNumberFormat="1" applyFont="1" applyFill="1" applyBorder="1" applyAlignment="1">
      <alignment horizontal="center" vertical="center"/>
    </xf>
    <xf numFmtId="1" fontId="5" fillId="39" borderId="22" xfId="0" applyNumberFormat="1" applyFont="1" applyFill="1" applyBorder="1" applyAlignment="1">
      <alignment horizontal="center" vertical="center"/>
    </xf>
    <xf numFmtId="1" fontId="5" fillId="39" borderId="23" xfId="0" applyNumberFormat="1" applyFont="1" applyFill="1" applyBorder="1" applyAlignment="1">
      <alignment horizontal="center" vertical="center"/>
    </xf>
    <xf numFmtId="172" fontId="5" fillId="39" borderId="33" xfId="0" applyNumberFormat="1" applyFont="1" applyFill="1" applyBorder="1" applyAlignment="1">
      <alignment horizontal="center" vertical="center"/>
    </xf>
    <xf numFmtId="172" fontId="5" fillId="39" borderId="14" xfId="0" applyNumberFormat="1" applyFont="1" applyFill="1" applyBorder="1" applyAlignment="1">
      <alignment horizontal="center" vertical="center"/>
    </xf>
    <xf numFmtId="172" fontId="5" fillId="39" borderId="31" xfId="0" applyNumberFormat="1" applyFont="1" applyFill="1" applyBorder="1" applyAlignment="1">
      <alignment horizontal="center" vertical="center"/>
    </xf>
    <xf numFmtId="172" fontId="5" fillId="39" borderId="24" xfId="0" applyNumberFormat="1" applyFont="1" applyFill="1" applyBorder="1" applyAlignment="1">
      <alignment horizontal="center" vertical="center"/>
    </xf>
    <xf numFmtId="0" fontId="5" fillId="40" borderId="26"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4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3" xfId="0" applyFont="1" applyFill="1" applyBorder="1" applyAlignment="1">
      <alignment horizontal="center" vertical="center"/>
    </xf>
    <xf numFmtId="172" fontId="5" fillId="40" borderId="13" xfId="0" applyNumberFormat="1" applyFont="1" applyFill="1" applyBorder="1" applyAlignment="1">
      <alignment horizontal="center" vertical="center"/>
    </xf>
    <xf numFmtId="172" fontId="5" fillId="40" borderId="11" xfId="0" applyNumberFormat="1" applyFont="1" applyFill="1" applyBorder="1" applyAlignment="1">
      <alignment horizontal="center" vertical="center"/>
    </xf>
    <xf numFmtId="172" fontId="5" fillId="40" borderId="23" xfId="0" applyNumberFormat="1" applyFont="1" applyFill="1" applyBorder="1" applyAlignment="1">
      <alignment horizontal="center" vertical="center"/>
    </xf>
    <xf numFmtId="1" fontId="5" fillId="40" borderId="13" xfId="0" applyNumberFormat="1" applyFont="1" applyFill="1" applyBorder="1" applyAlignment="1">
      <alignment horizontal="center" vertical="center"/>
    </xf>
    <xf numFmtId="1" fontId="5" fillId="40" borderId="11" xfId="0" applyNumberFormat="1" applyFont="1" applyFill="1" applyBorder="1" applyAlignment="1">
      <alignment horizontal="center" vertical="center"/>
    </xf>
    <xf numFmtId="1" fontId="5" fillId="40" borderId="23" xfId="0" applyNumberFormat="1" applyFont="1" applyFill="1" applyBorder="1" applyAlignment="1">
      <alignment horizontal="center" vertical="center"/>
    </xf>
    <xf numFmtId="172" fontId="5" fillId="40" borderId="33" xfId="0" applyNumberFormat="1" applyFont="1" applyFill="1" applyBorder="1" applyAlignment="1">
      <alignment horizontal="center" vertical="center"/>
    </xf>
    <xf numFmtId="172" fontId="5" fillId="40" borderId="14" xfId="0" applyNumberFormat="1" applyFont="1" applyFill="1" applyBorder="1" applyAlignment="1">
      <alignment horizontal="center" vertical="center"/>
    </xf>
    <xf numFmtId="172" fontId="5" fillId="40" borderId="24" xfId="0" applyNumberFormat="1" applyFont="1" applyFill="1" applyBorder="1" applyAlignment="1">
      <alignment horizontal="center" vertical="center"/>
    </xf>
    <xf numFmtId="0" fontId="5" fillId="41" borderId="40" xfId="0" applyFont="1" applyFill="1" applyBorder="1" applyAlignment="1">
      <alignment horizontal="center" vertical="center"/>
    </xf>
    <xf numFmtId="0" fontId="5" fillId="41" borderId="25" xfId="0" applyFont="1" applyFill="1" applyBorder="1" applyAlignment="1">
      <alignment horizontal="center" vertical="center"/>
    </xf>
    <xf numFmtId="0" fontId="5" fillId="41" borderId="32" xfId="0" applyFont="1" applyFill="1" applyBorder="1" applyAlignment="1">
      <alignment horizontal="center" vertical="center"/>
    </xf>
    <xf numFmtId="0" fontId="5" fillId="42" borderId="43" xfId="0" applyFont="1" applyFill="1" applyBorder="1" applyAlignment="1">
      <alignment horizontal="center" vertical="center" wrapText="1"/>
    </xf>
    <xf numFmtId="0" fontId="5" fillId="42" borderId="46" xfId="0" applyFont="1" applyFill="1" applyBorder="1" applyAlignment="1">
      <alignment horizontal="center" vertical="center" wrapText="1"/>
    </xf>
    <xf numFmtId="0" fontId="5" fillId="42" borderId="45" xfId="0" applyFont="1" applyFill="1" applyBorder="1" applyAlignment="1">
      <alignment horizontal="center" vertical="center"/>
    </xf>
    <xf numFmtId="0" fontId="5" fillId="42" borderId="43" xfId="0" applyFont="1" applyFill="1" applyBorder="1" applyAlignment="1">
      <alignment horizontal="center" vertical="center"/>
    </xf>
    <xf numFmtId="0" fontId="5" fillId="42" borderId="2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23" xfId="0" applyFont="1" applyFill="1" applyBorder="1" applyAlignment="1">
      <alignment horizontal="center" vertical="center"/>
    </xf>
    <xf numFmtId="172" fontId="5" fillId="42" borderId="45" xfId="0" applyNumberFormat="1" applyFont="1" applyFill="1" applyBorder="1" applyAlignment="1">
      <alignment horizontal="center" vertical="center"/>
    </xf>
    <xf numFmtId="172" fontId="5" fillId="42" borderId="43" xfId="0" applyNumberFormat="1" applyFont="1" applyFill="1" applyBorder="1" applyAlignment="1">
      <alignment horizontal="center" vertical="center"/>
    </xf>
    <xf numFmtId="172" fontId="5" fillId="42" borderId="46" xfId="0" applyNumberFormat="1" applyFont="1" applyFill="1" applyBorder="1" applyAlignment="1">
      <alignment horizontal="center" vertical="center"/>
    </xf>
    <xf numFmtId="172" fontId="5" fillId="42" borderId="21" xfId="0" applyNumberFormat="1" applyFont="1" applyFill="1" applyBorder="1" applyAlignment="1">
      <alignment horizontal="center" vertical="center"/>
    </xf>
    <xf numFmtId="172" fontId="5" fillId="42" borderId="11" xfId="0" applyNumberFormat="1" applyFont="1" applyFill="1" applyBorder="1" applyAlignment="1">
      <alignment horizontal="center" vertical="center"/>
    </xf>
    <xf numFmtId="172" fontId="5" fillId="42" borderId="23" xfId="0" applyNumberFormat="1" applyFont="1" applyFill="1" applyBorder="1" applyAlignment="1">
      <alignment horizontal="center" vertical="center"/>
    </xf>
    <xf numFmtId="1" fontId="5" fillId="42" borderId="21" xfId="0" applyNumberFormat="1" applyFont="1" applyFill="1" applyBorder="1" applyAlignment="1">
      <alignment horizontal="center" vertical="center"/>
    </xf>
    <xf numFmtId="1" fontId="5" fillId="42" borderId="11" xfId="0" applyNumberFormat="1" applyFont="1" applyFill="1" applyBorder="1" applyAlignment="1">
      <alignment horizontal="center" vertical="center"/>
    </xf>
    <xf numFmtId="1" fontId="5" fillId="42" borderId="23" xfId="0" applyNumberFormat="1" applyFont="1" applyFill="1" applyBorder="1" applyAlignment="1">
      <alignment horizontal="center" vertical="center"/>
    </xf>
    <xf numFmtId="172" fontId="5" fillId="42" borderId="44" xfId="0" applyNumberFormat="1" applyFont="1" applyFill="1" applyBorder="1" applyAlignment="1">
      <alignment horizontal="center" vertical="center"/>
    </xf>
    <xf numFmtId="172" fontId="5" fillId="42" borderId="14" xfId="0" applyNumberFormat="1" applyFont="1" applyFill="1" applyBorder="1" applyAlignment="1">
      <alignment horizontal="center" vertical="center"/>
    </xf>
    <xf numFmtId="172" fontId="5" fillId="42"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72" fontId="44" fillId="38" borderId="13" xfId="0" applyNumberFormat="1" applyFont="1" applyFill="1" applyBorder="1" applyAlignment="1">
      <alignment horizontal="center" vertical="center"/>
    </xf>
    <xf numFmtId="172" fontId="44" fillId="38" borderId="11" xfId="0" applyNumberFormat="1" applyFont="1" applyFill="1" applyBorder="1" applyAlignment="1">
      <alignment horizontal="center" vertical="center"/>
    </xf>
    <xf numFmtId="172" fontId="44"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39" borderId="45" xfId="0" applyFont="1" applyFill="1" applyBorder="1" applyAlignment="1">
      <alignment horizontal="center" vertical="center" wrapText="1"/>
    </xf>
    <xf numFmtId="0" fontId="5" fillId="39" borderId="43" xfId="0" applyFont="1" applyFill="1" applyBorder="1" applyAlignment="1">
      <alignment horizontal="center" vertical="center" wrapText="1"/>
    </xf>
    <xf numFmtId="172" fontId="5" fillId="39" borderId="45" xfId="0" applyNumberFormat="1" applyFont="1" applyFill="1" applyBorder="1" applyAlignment="1">
      <alignment horizontal="center" vertical="center"/>
    </xf>
    <xf numFmtId="172" fontId="5" fillId="39" borderId="43" xfId="0" applyNumberFormat="1" applyFont="1" applyFill="1" applyBorder="1" applyAlignment="1">
      <alignment horizontal="center" vertical="center"/>
    </xf>
    <xf numFmtId="172" fontId="5" fillId="39" borderId="46" xfId="0" applyNumberFormat="1" applyFont="1" applyFill="1" applyBorder="1" applyAlignment="1">
      <alignment horizontal="center" vertical="center"/>
    </xf>
    <xf numFmtId="0" fontId="5" fillId="41" borderId="26" xfId="0" applyFont="1" applyFill="1" applyBorder="1" applyAlignment="1">
      <alignment horizontal="center" vertical="center"/>
    </xf>
    <xf numFmtId="0" fontId="5" fillId="41" borderId="13"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13" xfId="0" applyFont="1" applyFill="1" applyBorder="1" applyAlignment="1">
      <alignment horizontal="center" vertical="center"/>
    </xf>
    <xf numFmtId="0" fontId="5" fillId="41" borderId="11" xfId="0" applyFont="1" applyFill="1" applyBorder="1" applyAlignment="1">
      <alignment horizontal="center" vertical="center"/>
    </xf>
    <xf numFmtId="0" fontId="5" fillId="41" borderId="23" xfId="0" applyFont="1" applyFill="1" applyBorder="1" applyAlignment="1">
      <alignment horizontal="center" vertical="center"/>
    </xf>
    <xf numFmtId="172" fontId="5" fillId="41" borderId="45" xfId="0" applyNumberFormat="1" applyFont="1" applyFill="1" applyBorder="1" applyAlignment="1">
      <alignment horizontal="center" vertical="center"/>
    </xf>
    <xf numFmtId="172" fontId="5" fillId="41" borderId="43" xfId="0" applyNumberFormat="1" applyFont="1" applyFill="1" applyBorder="1" applyAlignment="1">
      <alignment horizontal="center" vertical="center"/>
    </xf>
    <xf numFmtId="172" fontId="5" fillId="41" borderId="46" xfId="0" applyNumberFormat="1" applyFont="1" applyFill="1" applyBorder="1" applyAlignment="1">
      <alignment horizontal="center" vertical="center"/>
    </xf>
    <xf numFmtId="172" fontId="5" fillId="41" borderId="13" xfId="0" applyNumberFormat="1" applyFont="1" applyFill="1" applyBorder="1" applyAlignment="1">
      <alignment horizontal="center" vertical="center"/>
    </xf>
    <xf numFmtId="172" fontId="5" fillId="41" borderId="11" xfId="0" applyNumberFormat="1" applyFont="1" applyFill="1" applyBorder="1" applyAlignment="1">
      <alignment horizontal="center" vertical="center"/>
    </xf>
    <xf numFmtId="172" fontId="5" fillId="41" borderId="23" xfId="0" applyNumberFormat="1" applyFont="1" applyFill="1" applyBorder="1" applyAlignment="1">
      <alignment horizontal="center" vertical="center"/>
    </xf>
    <xf numFmtId="1" fontId="5" fillId="41" borderId="13" xfId="0" applyNumberFormat="1" applyFont="1" applyFill="1" applyBorder="1" applyAlignment="1">
      <alignment horizontal="center" vertical="center"/>
    </xf>
    <xf numFmtId="1" fontId="5" fillId="41" borderId="11" xfId="0" applyNumberFormat="1" applyFont="1" applyFill="1" applyBorder="1" applyAlignment="1">
      <alignment horizontal="center" vertical="center"/>
    </xf>
    <xf numFmtId="1" fontId="5" fillId="41" borderId="23" xfId="0" applyNumberFormat="1" applyFont="1" applyFill="1" applyBorder="1" applyAlignment="1">
      <alignment horizontal="center" vertical="center"/>
    </xf>
    <xf numFmtId="0" fontId="5" fillId="41" borderId="11" xfId="0" applyNumberFormat="1" applyFont="1" applyFill="1" applyBorder="1" applyAlignment="1">
      <alignment horizontal="center" vertical="center"/>
    </xf>
    <xf numFmtId="0" fontId="5" fillId="41" borderId="23" xfId="0" applyNumberFormat="1" applyFont="1" applyFill="1" applyBorder="1" applyAlignment="1">
      <alignment horizontal="center" vertical="center"/>
    </xf>
    <xf numFmtId="172" fontId="5" fillId="41" borderId="33" xfId="0" applyNumberFormat="1" applyFont="1" applyFill="1" applyBorder="1" applyAlignment="1">
      <alignment horizontal="center" vertical="center"/>
    </xf>
    <xf numFmtId="172" fontId="5" fillId="41" borderId="14" xfId="0" applyNumberFormat="1" applyFont="1" applyFill="1" applyBorder="1" applyAlignment="1">
      <alignment horizontal="center" vertical="center"/>
    </xf>
    <xf numFmtId="172" fontId="5" fillId="41"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1" xfId="0" applyFont="1" applyFill="1" applyBorder="1" applyAlignment="1">
      <alignment horizontal="center" vertical="center"/>
    </xf>
    <xf numFmtId="0" fontId="5" fillId="36"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8" fillId="0" borderId="0" xfId="0" applyFont="1" applyFill="1" applyAlignment="1">
      <alignment horizontal="center"/>
    </xf>
    <xf numFmtId="172" fontId="5" fillId="36" borderId="11"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center"/>
    </xf>
    <xf numFmtId="0" fontId="75" fillId="0" borderId="0" xfId="0" applyFont="1" applyFill="1" applyAlignment="1">
      <alignment horizontal="center"/>
    </xf>
    <xf numFmtId="0" fontId="34" fillId="0" borderId="60"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60" xfId="0" applyFont="1" applyFill="1" applyBorder="1" applyAlignment="1">
      <alignment horizontal="center" wrapText="1"/>
    </xf>
    <xf numFmtId="0" fontId="34" fillId="0" borderId="21" xfId="0" applyFont="1" applyFill="1" applyBorder="1" applyAlignment="1">
      <alignment horizontal="center" wrapText="1"/>
    </xf>
    <xf numFmtId="0" fontId="34" fillId="0" borderId="38" xfId="0" applyFont="1" applyBorder="1" applyAlignment="1">
      <alignment horizontal="center"/>
    </xf>
    <xf numFmtId="0" fontId="34" fillId="0" borderId="57" xfId="0" applyFont="1" applyBorder="1" applyAlignment="1">
      <alignment horizontal="center"/>
    </xf>
    <xf numFmtId="0" fontId="34" fillId="0" borderId="54" xfId="0" applyFont="1" applyBorder="1" applyAlignment="1">
      <alignment horizontal="center"/>
    </xf>
    <xf numFmtId="0" fontId="34" fillId="0" borderId="61" xfId="0" applyFont="1" applyBorder="1" applyAlignment="1">
      <alignment horizontal="center"/>
    </xf>
    <xf numFmtId="0" fontId="34" fillId="0" borderId="62" xfId="0" applyFont="1" applyBorder="1" applyAlignment="1">
      <alignment horizontal="center"/>
    </xf>
    <xf numFmtId="0" fontId="34" fillId="0" borderId="55" xfId="0" applyFont="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6"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4" fillId="0" borderId="63" xfId="0" applyFont="1" applyFill="1" applyBorder="1" applyAlignment="1">
      <alignment horizontal="center" vertical="center"/>
    </xf>
    <xf numFmtId="0" fontId="34" fillId="0" borderId="64" xfId="0" applyFont="1" applyFill="1" applyBorder="1" applyAlignment="1">
      <alignment horizontal="center" vertical="center"/>
    </xf>
    <xf numFmtId="0" fontId="31" fillId="0" borderId="65" xfId="0" applyFont="1" applyBorder="1" applyAlignment="1">
      <alignment horizontal="center" vertical="center"/>
    </xf>
    <xf numFmtId="0" fontId="31" fillId="0" borderId="40" xfId="0" applyFont="1" applyBorder="1" applyAlignment="1">
      <alignment horizontal="center" vertical="center"/>
    </xf>
    <xf numFmtId="0" fontId="34" fillId="0" borderId="15" xfId="0" applyFont="1" applyBorder="1" applyAlignment="1">
      <alignment horizontal="center"/>
    </xf>
    <xf numFmtId="0" fontId="34" fillId="0" borderId="16" xfId="0" applyFont="1" applyBorder="1" applyAlignment="1">
      <alignment horizontal="center"/>
    </xf>
    <xf numFmtId="0" fontId="31" fillId="0" borderId="0" xfId="0" applyFont="1" applyFill="1" applyAlignment="1">
      <alignment horizontal="center" wrapText="1"/>
    </xf>
    <xf numFmtId="0" fontId="3" fillId="0" borderId="0" xfId="0" applyFont="1" applyFill="1" applyAlignment="1">
      <alignment horizontal="center"/>
    </xf>
    <xf numFmtId="0" fontId="5" fillId="0" borderId="5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47" fillId="0" borderId="38" xfId="77" applyFont="1" applyBorder="1" applyAlignment="1">
      <alignment horizontal="center" vertical="center"/>
      <protection/>
    </xf>
    <xf numFmtId="0" fontId="47" fillId="0" borderId="57" xfId="77" applyFont="1" applyBorder="1" applyAlignment="1">
      <alignment horizontal="center" vertical="center"/>
      <protection/>
    </xf>
    <xf numFmtId="0" fontId="47" fillId="0" borderId="54" xfId="77" applyFont="1" applyBorder="1" applyAlignment="1">
      <alignment horizontal="center" vertical="center"/>
      <protection/>
    </xf>
    <xf numFmtId="0" fontId="9" fillId="0" borderId="0" xfId="0" applyFont="1" applyAlignment="1">
      <alignment horizontal="center"/>
    </xf>
    <xf numFmtId="0" fontId="31" fillId="0" borderId="0" xfId="0" applyFont="1" applyAlignment="1">
      <alignment horizontal="center"/>
    </xf>
    <xf numFmtId="0" fontId="34" fillId="0" borderId="63" xfId="0" applyFont="1" applyFill="1" applyBorder="1" applyAlignment="1">
      <alignment horizontal="center" vertical="center" wrapText="1"/>
    </xf>
    <xf numFmtId="0" fontId="34" fillId="0" borderId="66" xfId="0" applyFont="1" applyFill="1" applyBorder="1" applyAlignment="1">
      <alignment horizontal="center" vertical="center" wrapText="1"/>
    </xf>
    <xf numFmtId="0" fontId="34" fillId="0" borderId="64" xfId="0" applyFont="1" applyFill="1" applyBorder="1" applyAlignment="1">
      <alignment horizontal="center" vertical="center" wrapText="1"/>
    </xf>
    <xf numFmtId="0" fontId="47" fillId="0" borderId="11" xfId="77" applyFont="1" applyBorder="1" applyAlignment="1">
      <alignment horizontal="center" vertical="center"/>
      <protection/>
    </xf>
    <xf numFmtId="0" fontId="31" fillId="0" borderId="0" xfId="0" applyFont="1" applyBorder="1" applyAlignment="1">
      <alignment horizontal="center"/>
    </xf>
    <xf numFmtId="0" fontId="34" fillId="0" borderId="29" xfId="0" applyFont="1" applyFill="1" applyBorder="1" applyAlignment="1">
      <alignment horizontal="center" vertical="center" wrapText="1"/>
    </xf>
    <xf numFmtId="0" fontId="47" fillId="0" borderId="27" xfId="77" applyFont="1" applyBorder="1" applyAlignment="1">
      <alignment horizontal="center" vertical="center"/>
      <protection/>
    </xf>
    <xf numFmtId="0" fontId="70" fillId="0" borderId="67" xfId="0" applyFont="1" applyBorder="1" applyAlignment="1">
      <alignment horizontal="center" vertical="center" wrapText="1"/>
    </xf>
    <xf numFmtId="0" fontId="70" fillId="0" borderId="68" xfId="0" applyFont="1" applyBorder="1" applyAlignment="1">
      <alignment horizontal="center" vertical="center" wrapText="1"/>
    </xf>
    <xf numFmtId="0" fontId="70" fillId="0" borderId="50" xfId="0" applyFont="1" applyBorder="1" applyAlignment="1">
      <alignment horizontal="center" vertical="center" wrapText="1"/>
    </xf>
    <xf numFmtId="0" fontId="47" fillId="0" borderId="11" xfId="0" applyFont="1" applyBorder="1" applyAlignment="1">
      <alignment horizontal="center" vertical="center"/>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54" fillId="0" borderId="11"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9"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54" fillId="0" borderId="29" xfId="0" applyFont="1" applyFill="1" applyBorder="1" applyAlignment="1">
      <alignment horizontal="center" vertical="center" wrapText="1"/>
    </xf>
    <xf numFmtId="0" fontId="47" fillId="0" borderId="38" xfId="0" applyFont="1" applyBorder="1" applyAlignment="1">
      <alignment horizontal="center" vertical="center"/>
    </xf>
    <xf numFmtId="0" fontId="47" fillId="0" borderId="57" xfId="0" applyFont="1" applyBorder="1" applyAlignment="1">
      <alignment horizontal="center" vertical="center"/>
    </xf>
    <xf numFmtId="0" fontId="39" fillId="0" borderId="0" xfId="0" applyFont="1" applyFill="1" applyAlignment="1">
      <alignment horizontal="center"/>
    </xf>
    <xf numFmtId="0" fontId="47" fillId="0" borderId="27" xfId="0" applyFont="1" applyBorder="1" applyAlignment="1">
      <alignment horizontal="center" vertical="center"/>
    </xf>
    <xf numFmtId="0" fontId="20" fillId="0" borderId="29" xfId="0" applyFont="1" applyBorder="1" applyAlignment="1">
      <alignment horizontal="center" vertical="center"/>
    </xf>
    <xf numFmtId="0" fontId="20" fillId="0" borderId="20" xfId="0" applyFont="1" applyBorder="1" applyAlignment="1">
      <alignment horizontal="center" vertical="center"/>
    </xf>
    <xf numFmtId="0" fontId="127" fillId="18" borderId="13" xfId="0" applyFont="1" applyFill="1" applyBorder="1" applyAlignment="1">
      <alignment horizontal="center" vertical="center"/>
    </xf>
    <xf numFmtId="0" fontId="127" fillId="18" borderId="11" xfId="0" applyFont="1" applyFill="1" applyBorder="1" applyAlignment="1">
      <alignment horizontal="center" vertical="center"/>
    </xf>
    <xf numFmtId="0" fontId="5" fillId="49" borderId="11" xfId="0" applyFont="1" applyFill="1" applyBorder="1" applyAlignment="1">
      <alignment horizontal="center" vertical="center" wrapText="1"/>
    </xf>
    <xf numFmtId="0" fontId="5" fillId="49" borderId="23" xfId="0" applyFont="1" applyFill="1" applyBorder="1" applyAlignment="1">
      <alignment horizontal="center" vertical="center" wrapText="1"/>
    </xf>
    <xf numFmtId="0" fontId="26" fillId="0" borderId="0" xfId="0" applyFont="1" applyAlignment="1">
      <alignment horizontal="center"/>
    </xf>
    <xf numFmtId="0" fontId="27" fillId="0" borderId="56" xfId="60" applyFont="1" applyBorder="1" applyAlignment="1">
      <alignment horizontal="center" vertical="center"/>
      <protection/>
    </xf>
    <xf numFmtId="0" fontId="27" fillId="0" borderId="29" xfId="60" applyFont="1" applyBorder="1" applyAlignment="1">
      <alignment horizontal="center" vertical="center"/>
      <protection/>
    </xf>
    <xf numFmtId="0" fontId="1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12" fillId="0" borderId="0" xfId="0" applyFont="1" applyAlignment="1">
      <alignment horizontal="center"/>
    </xf>
    <xf numFmtId="0" fontId="27" fillId="0" borderId="11" xfId="60" applyFont="1" applyBorder="1" applyAlignment="1">
      <alignment horizontal="center" vertical="center"/>
      <protection/>
    </xf>
    <xf numFmtId="0" fontId="27" fillId="0" borderId="22" xfId="60" applyFont="1" applyBorder="1" applyAlignment="1">
      <alignment horizontal="center" vertical="center"/>
      <protection/>
    </xf>
    <xf numFmtId="0" fontId="27" fillId="0" borderId="25" xfId="60" applyFont="1" applyBorder="1" applyAlignment="1">
      <alignment horizontal="center" vertical="center"/>
      <protection/>
    </xf>
    <xf numFmtId="0" fontId="27" fillId="0" borderId="30" xfId="60" applyFont="1" applyBorder="1" applyAlignment="1">
      <alignment horizontal="center" vertical="center"/>
      <protection/>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125" fillId="13" borderId="13" xfId="0" applyFont="1" applyFill="1" applyBorder="1" applyAlignment="1">
      <alignment horizontal="center" vertical="center" wrapText="1"/>
    </xf>
    <xf numFmtId="0" fontId="125" fillId="13" borderId="11" xfId="0" applyFont="1" applyFill="1" applyBorder="1" applyAlignment="1">
      <alignment horizontal="center" vertical="center" wrapText="1"/>
    </xf>
    <xf numFmtId="0" fontId="125" fillId="13" borderId="2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3" xfId="0" applyFont="1" applyFill="1" applyBorder="1" applyAlignment="1">
      <alignment horizontal="center" vertical="center"/>
    </xf>
    <xf numFmtId="0" fontId="2" fillId="0" borderId="13" xfId="0" applyFont="1" applyFill="1" applyBorder="1" applyAlignment="1">
      <alignment horizontal="center" vertical="center"/>
    </xf>
    <xf numFmtId="0" fontId="124" fillId="17" borderId="13" xfId="0" applyFont="1" applyFill="1" applyBorder="1" applyAlignment="1">
      <alignment horizontal="center" vertical="center"/>
    </xf>
    <xf numFmtId="0" fontId="124" fillId="17" borderId="11" xfId="0" applyFont="1" applyFill="1" applyBorder="1" applyAlignment="1">
      <alignment horizontal="center" vertical="center"/>
    </xf>
    <xf numFmtId="0" fontId="8" fillId="15" borderId="13" xfId="0" applyFont="1" applyFill="1" applyBorder="1" applyAlignment="1">
      <alignment horizontal="center" vertical="center" wrapText="1"/>
    </xf>
    <xf numFmtId="0" fontId="8" fillId="15" borderId="11" xfId="0" applyFont="1" applyFill="1" applyBorder="1" applyAlignment="1">
      <alignment horizontal="center" vertical="center" wrapText="1"/>
    </xf>
    <xf numFmtId="0" fontId="8" fillId="15" borderId="23" xfId="0" applyFont="1" applyFill="1" applyBorder="1" applyAlignment="1">
      <alignment horizontal="center" vertical="center" wrapText="1"/>
    </xf>
    <xf numFmtId="0" fontId="124" fillId="15" borderId="11" xfId="0" applyFont="1" applyFill="1" applyBorder="1" applyAlignment="1">
      <alignment horizontal="center" vertical="center"/>
    </xf>
    <xf numFmtId="0" fontId="124" fillId="15" borderId="23" xfId="0" applyFont="1" applyFill="1" applyBorder="1" applyAlignment="1">
      <alignment horizontal="center" vertical="center"/>
    </xf>
    <xf numFmtId="0" fontId="124" fillId="15" borderId="13" xfId="0" applyFont="1" applyFill="1" applyBorder="1" applyAlignment="1">
      <alignment horizontal="center" vertical="center"/>
    </xf>
    <xf numFmtId="0" fontId="125" fillId="18" borderId="69" xfId="0" applyFont="1" applyFill="1" applyBorder="1" applyAlignment="1">
      <alignment horizontal="center" vertical="center"/>
    </xf>
    <xf numFmtId="0" fontId="125" fillId="18" borderId="70" xfId="0" applyFont="1" applyFill="1" applyBorder="1" applyAlignment="1">
      <alignment horizontal="center" vertical="center"/>
    </xf>
    <xf numFmtId="0" fontId="125" fillId="18" borderId="52" xfId="0" applyFont="1" applyFill="1" applyBorder="1" applyAlignment="1">
      <alignment horizontal="center" vertical="center"/>
    </xf>
    <xf numFmtId="0" fontId="125" fillId="18" borderId="0" xfId="0" applyFont="1" applyFill="1" applyBorder="1" applyAlignment="1">
      <alignment horizontal="center" vertical="center"/>
    </xf>
    <xf numFmtId="0" fontId="125" fillId="18" borderId="71" xfId="0" applyFont="1" applyFill="1" applyBorder="1" applyAlignment="1">
      <alignment horizontal="center" vertical="center"/>
    </xf>
    <xf numFmtId="0" fontId="125" fillId="18" borderId="72" xfId="0" applyFont="1" applyFill="1" applyBorder="1" applyAlignment="1">
      <alignment horizontal="center" vertical="center"/>
    </xf>
    <xf numFmtId="0" fontId="5" fillId="17" borderId="11" xfId="0" applyFont="1" applyFill="1" applyBorder="1" applyAlignment="1">
      <alignment horizontal="center" vertical="center" wrapText="1"/>
    </xf>
    <xf numFmtId="0" fontId="5" fillId="17" borderId="23"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3" xfId="0" applyFont="1" applyFill="1" applyBorder="1" applyAlignment="1">
      <alignment horizontal="center" vertical="center"/>
    </xf>
    <xf numFmtId="0" fontId="19" fillId="0" borderId="0" xfId="0" applyFont="1" applyAlignment="1">
      <alignment horizontal="center"/>
    </xf>
    <xf numFmtId="0" fontId="2" fillId="0" borderId="4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Fill="1" applyBorder="1" applyAlignment="1">
      <alignment horizontal="center" vertical="center"/>
    </xf>
    <xf numFmtId="0" fontId="2" fillId="47" borderId="69" xfId="0" applyFont="1" applyFill="1" applyBorder="1" applyAlignment="1">
      <alignment horizontal="center" vertical="center" wrapText="1"/>
    </xf>
    <xf numFmtId="0" fontId="2" fillId="47" borderId="70" xfId="0" applyFont="1" applyFill="1" applyBorder="1" applyAlignment="1">
      <alignment horizontal="center" vertical="center" wrapText="1"/>
    </xf>
    <xf numFmtId="0" fontId="2" fillId="47" borderId="73" xfId="0" applyFont="1" applyFill="1" applyBorder="1" applyAlignment="1">
      <alignment horizontal="center" vertical="center" wrapText="1"/>
    </xf>
    <xf numFmtId="0" fontId="2" fillId="47" borderId="74" xfId="0" applyFont="1" applyFill="1" applyBorder="1" applyAlignment="1">
      <alignment horizontal="center" vertical="center" wrapText="1"/>
    </xf>
    <xf numFmtId="0" fontId="2" fillId="47" borderId="75" xfId="0" applyFont="1" applyFill="1" applyBorder="1" applyAlignment="1">
      <alignment horizontal="center" vertical="center" wrapText="1"/>
    </xf>
    <xf numFmtId="0" fontId="2" fillId="47" borderId="53" xfId="0" applyFont="1" applyFill="1" applyBorder="1" applyAlignment="1">
      <alignment horizontal="center" vertical="center" wrapText="1"/>
    </xf>
    <xf numFmtId="0" fontId="61" fillId="0" borderId="0" xfId="0" applyFont="1" applyBorder="1" applyAlignment="1">
      <alignment horizontal="center" vertical="center" wrapText="1"/>
    </xf>
    <xf numFmtId="0" fontId="125" fillId="46" borderId="76" xfId="0" applyFont="1" applyFill="1" applyBorder="1" applyAlignment="1">
      <alignment horizontal="center" vertical="center"/>
    </xf>
    <xf numFmtId="0" fontId="125" fillId="46" borderId="70" xfId="0" applyFont="1" applyFill="1" applyBorder="1" applyAlignment="1">
      <alignment horizontal="center" vertical="center"/>
    </xf>
    <xf numFmtId="0" fontId="125" fillId="46" borderId="77" xfId="0" applyFont="1" applyFill="1" applyBorder="1" applyAlignment="1">
      <alignment horizontal="center" vertical="center"/>
    </xf>
    <xf numFmtId="0" fontId="125" fillId="46" borderId="78" xfId="0" applyFont="1" applyFill="1" applyBorder="1" applyAlignment="1">
      <alignment horizontal="center" vertical="center"/>
    </xf>
    <xf numFmtId="0" fontId="125" fillId="46" borderId="75" xfId="0" applyFont="1" applyFill="1" applyBorder="1" applyAlignment="1">
      <alignment horizontal="center" vertical="center"/>
    </xf>
    <xf numFmtId="0" fontId="125" fillId="46" borderId="79" xfId="0" applyFont="1" applyFill="1" applyBorder="1" applyAlignment="1">
      <alignment horizontal="center" vertical="center"/>
    </xf>
    <xf numFmtId="0" fontId="5" fillId="18" borderId="69" xfId="0" applyFont="1" applyFill="1" applyBorder="1" applyAlignment="1">
      <alignment horizontal="center" vertical="center" wrapText="1"/>
    </xf>
    <xf numFmtId="0" fontId="5" fillId="18" borderId="70" xfId="0" applyFont="1" applyFill="1" applyBorder="1" applyAlignment="1">
      <alignment horizontal="center" vertical="center" wrapText="1"/>
    </xf>
    <xf numFmtId="0" fontId="5" fillId="18" borderId="80" xfId="0" applyFont="1" applyFill="1" applyBorder="1" applyAlignment="1">
      <alignment horizontal="center" vertical="center" wrapText="1"/>
    </xf>
    <xf numFmtId="0" fontId="5" fillId="18" borderId="52" xfId="0" applyFont="1" applyFill="1" applyBorder="1" applyAlignment="1">
      <alignment horizontal="center" vertical="center" wrapText="1"/>
    </xf>
    <xf numFmtId="0" fontId="5" fillId="18" borderId="0" xfId="0" applyFont="1" applyFill="1" applyBorder="1" applyAlignment="1">
      <alignment horizontal="center" vertical="center" wrapText="1"/>
    </xf>
    <xf numFmtId="0" fontId="5" fillId="18" borderId="81" xfId="0" applyFont="1" applyFill="1" applyBorder="1" applyAlignment="1">
      <alignment horizontal="center" vertical="center" wrapText="1"/>
    </xf>
    <xf numFmtId="0" fontId="5" fillId="18" borderId="71" xfId="0" applyFont="1" applyFill="1" applyBorder="1" applyAlignment="1">
      <alignment horizontal="center" vertical="center" wrapText="1"/>
    </xf>
    <xf numFmtId="0" fontId="5" fillId="18" borderId="72" xfId="0" applyFont="1" applyFill="1" applyBorder="1" applyAlignment="1">
      <alignment horizontal="center" vertical="center" wrapText="1"/>
    </xf>
    <xf numFmtId="0" fontId="5" fillId="18" borderId="82" xfId="0" applyFont="1" applyFill="1" applyBorder="1" applyAlignment="1">
      <alignment horizontal="center" vertical="center" wrapText="1"/>
    </xf>
    <xf numFmtId="0" fontId="125" fillId="18" borderId="80" xfId="0" applyFont="1" applyFill="1" applyBorder="1" applyAlignment="1">
      <alignment horizontal="center" vertical="center"/>
    </xf>
    <xf numFmtId="0" fontId="125" fillId="18" borderId="81" xfId="0" applyFont="1" applyFill="1" applyBorder="1" applyAlignment="1">
      <alignment horizontal="center" vertical="center"/>
    </xf>
    <xf numFmtId="0" fontId="125" fillId="18" borderId="82" xfId="0" applyFont="1" applyFill="1" applyBorder="1" applyAlignment="1">
      <alignment horizontal="center" vertical="center"/>
    </xf>
    <xf numFmtId="0" fontId="125" fillId="18" borderId="83" xfId="0" applyFont="1" applyFill="1" applyBorder="1" applyAlignment="1">
      <alignment horizontal="center" vertical="center"/>
    </xf>
    <xf numFmtId="0" fontId="5" fillId="16" borderId="11" xfId="0" applyFont="1" applyFill="1" applyBorder="1" applyAlignment="1">
      <alignment horizontal="center" vertical="center" wrapText="1"/>
    </xf>
    <xf numFmtId="0" fontId="5" fillId="50" borderId="11" xfId="0" applyFont="1" applyFill="1" applyBorder="1" applyAlignment="1">
      <alignment horizontal="center" vertical="center" wrapText="1"/>
    </xf>
    <xf numFmtId="0" fontId="5" fillId="7" borderId="11" xfId="0" applyFont="1" applyFill="1" applyBorder="1" applyAlignment="1">
      <alignment horizontal="center" vertical="center"/>
    </xf>
    <xf numFmtId="0" fontId="5" fillId="46" borderId="22" xfId="0" applyFont="1" applyFill="1" applyBorder="1" applyAlignment="1">
      <alignment horizontal="center" vertical="center"/>
    </xf>
    <xf numFmtId="0" fontId="5" fillId="17" borderId="21" xfId="0" applyFont="1" applyFill="1" applyBorder="1" applyAlignment="1">
      <alignment horizontal="center" vertical="center" wrapText="1"/>
    </xf>
    <xf numFmtId="0" fontId="5" fillId="46" borderId="11" xfId="0" applyFont="1" applyFill="1" applyBorder="1" applyAlignment="1">
      <alignment horizontal="center" vertical="center"/>
    </xf>
    <xf numFmtId="0" fontId="5" fillId="51" borderId="11" xfId="0" applyFont="1" applyFill="1" applyBorder="1" applyAlignment="1">
      <alignment horizontal="center" vertical="center" wrapText="1"/>
    </xf>
    <xf numFmtId="0" fontId="5" fillId="50" borderId="22" xfId="0" applyFont="1" applyFill="1" applyBorder="1" applyAlignment="1">
      <alignment horizontal="center" vertical="center" wrapText="1"/>
    </xf>
    <xf numFmtId="0" fontId="5" fillId="47" borderId="21" xfId="0"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18" borderId="11" xfId="0" applyFont="1" applyFill="1" applyBorder="1" applyAlignment="1">
      <alignment horizontal="center" vertical="center" wrapText="1"/>
    </xf>
    <xf numFmtId="0" fontId="5" fillId="18" borderId="22" xfId="0" applyFont="1" applyFill="1" applyBorder="1" applyAlignment="1">
      <alignment horizontal="center" vertical="center" wrapText="1"/>
    </xf>
    <xf numFmtId="0" fontId="124" fillId="15" borderId="2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2" xfId="0" applyFont="1" applyFill="1" applyBorder="1" applyAlignment="1">
      <alignment horizontal="center" vertical="center"/>
    </xf>
    <xf numFmtId="0" fontId="77" fillId="0" borderId="0" xfId="0" applyFont="1" applyBorder="1" applyAlignment="1">
      <alignment horizontal="center" vertical="center" wrapText="1"/>
    </xf>
    <xf numFmtId="0" fontId="125" fillId="18" borderId="13" xfId="0" applyFont="1" applyFill="1" applyBorder="1" applyAlignment="1">
      <alignment horizontal="center" vertical="center"/>
    </xf>
    <xf numFmtId="0" fontId="125" fillId="18" borderId="11" xfId="0" applyFont="1" applyFill="1" applyBorder="1" applyAlignment="1">
      <alignment horizontal="center" vertical="center"/>
    </xf>
    <xf numFmtId="0" fontId="125" fillId="18" borderId="23" xfId="0" applyFont="1" applyFill="1" applyBorder="1" applyAlignment="1">
      <alignment horizontal="center" vertical="center"/>
    </xf>
    <xf numFmtId="0" fontId="125" fillId="13" borderId="21" xfId="0" applyFont="1" applyFill="1" applyBorder="1" applyAlignment="1">
      <alignment horizontal="center" vertical="center" wrapText="1"/>
    </xf>
    <xf numFmtId="0" fontId="125" fillId="13" borderId="22" xfId="0" applyFont="1" applyFill="1" applyBorder="1" applyAlignment="1">
      <alignment horizontal="center" vertical="center" wrapText="1"/>
    </xf>
    <xf numFmtId="0" fontId="125" fillId="52" borderId="21" xfId="0" applyFont="1" applyFill="1" applyBorder="1" applyAlignment="1">
      <alignment horizontal="center" vertical="center" wrapText="1"/>
    </xf>
    <xf numFmtId="0" fontId="125" fillId="52" borderId="11" xfId="0" applyFont="1" applyFill="1" applyBorder="1" applyAlignment="1">
      <alignment horizontal="center" vertical="center" wrapText="1"/>
    </xf>
    <xf numFmtId="0" fontId="125" fillId="52" borderId="22" xfId="0" applyFont="1" applyFill="1" applyBorder="1" applyAlignment="1">
      <alignment horizontal="center" vertical="center" wrapText="1"/>
    </xf>
    <xf numFmtId="0" fontId="125" fillId="52" borderId="13" xfId="0" applyFont="1" applyFill="1" applyBorder="1" applyAlignment="1">
      <alignment horizontal="center" vertical="center" wrapText="1"/>
    </xf>
    <xf numFmtId="0" fontId="125" fillId="52" borderId="23" xfId="0" applyFont="1" applyFill="1" applyBorder="1" applyAlignment="1">
      <alignment horizontal="center" vertical="center" wrapText="1"/>
    </xf>
    <xf numFmtId="0" fontId="8" fillId="53" borderId="11" xfId="0" applyFont="1" applyFill="1" applyBorder="1" applyAlignment="1">
      <alignment horizontal="center" vertical="center" wrapText="1"/>
    </xf>
    <xf numFmtId="0" fontId="8" fillId="53" borderId="22" xfId="0" applyFont="1" applyFill="1" applyBorder="1" applyAlignment="1">
      <alignment horizontal="center" vertical="center" wrapText="1"/>
    </xf>
    <xf numFmtId="0" fontId="8" fillId="49" borderId="21" xfId="0" applyFont="1" applyFill="1" applyBorder="1" applyAlignment="1">
      <alignment horizontal="center" vertical="center" wrapText="1"/>
    </xf>
    <xf numFmtId="0" fontId="8" fillId="49" borderId="11" xfId="0" applyFont="1" applyFill="1" applyBorder="1" applyAlignment="1">
      <alignment horizontal="center" vertical="center" wrapText="1"/>
    </xf>
    <xf numFmtId="0" fontId="8" fillId="47" borderId="21" xfId="0" applyFont="1" applyFill="1" applyBorder="1" applyAlignment="1">
      <alignment horizontal="center" vertical="center" wrapText="1"/>
    </xf>
    <xf numFmtId="0" fontId="8" fillId="47" borderId="11" xfId="0" applyFont="1" applyFill="1" applyBorder="1" applyAlignment="1">
      <alignment horizontal="center" vertical="center" wrapText="1"/>
    </xf>
    <xf numFmtId="0" fontId="8" fillId="47" borderId="22" xfId="0" applyFont="1" applyFill="1" applyBorder="1" applyAlignment="1">
      <alignment horizontal="center" vertical="center" wrapText="1"/>
    </xf>
    <xf numFmtId="0" fontId="8" fillId="15" borderId="21" xfId="0" applyFont="1" applyFill="1" applyBorder="1" applyAlignment="1">
      <alignment horizontal="center" vertical="center" wrapText="1"/>
    </xf>
    <xf numFmtId="0" fontId="8" fillId="18" borderId="13" xfId="0" applyFont="1" applyFill="1" applyBorder="1" applyAlignment="1">
      <alignment horizontal="center" vertical="center" wrapText="1"/>
    </xf>
    <xf numFmtId="0" fontId="8" fillId="18" borderId="1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13" borderId="23" xfId="0" applyFont="1" applyFill="1" applyBorder="1" applyAlignment="1">
      <alignment horizontal="center" vertical="center" wrapText="1"/>
    </xf>
    <xf numFmtId="0" fontId="60" fillId="0" borderId="0" xfId="0" applyFont="1" applyAlignment="1">
      <alignment horizontal="center"/>
    </xf>
    <xf numFmtId="0" fontId="30" fillId="13" borderId="13" xfId="0" applyFont="1" applyFill="1" applyBorder="1" applyAlignment="1">
      <alignment horizontal="center" vertical="center" wrapText="1"/>
    </xf>
    <xf numFmtId="0" fontId="30" fillId="13" borderId="11" xfId="0" applyFont="1" applyFill="1" applyBorder="1" applyAlignment="1">
      <alignment horizontal="center" vertical="center" wrapText="1"/>
    </xf>
    <xf numFmtId="0" fontId="30" fillId="13" borderId="23" xfId="0" applyFont="1" applyFill="1" applyBorder="1" applyAlignment="1">
      <alignment horizontal="center" vertical="center" wrapText="1"/>
    </xf>
    <xf numFmtId="0" fontId="26" fillId="0" borderId="0" xfId="0" applyFont="1" applyAlignment="1">
      <alignment horizontal="center" vertical="center"/>
    </xf>
    <xf numFmtId="0" fontId="8" fillId="0" borderId="40" xfId="0" applyFont="1" applyFill="1" applyBorder="1" applyAlignment="1">
      <alignment horizontal="center" vertical="center"/>
    </xf>
    <xf numFmtId="0" fontId="8" fillId="0" borderId="30" xfId="0" applyFont="1" applyFill="1" applyBorder="1" applyAlignment="1">
      <alignment horizontal="center" vertical="center"/>
    </xf>
    <xf numFmtId="0" fontId="29" fillId="0" borderId="0" xfId="0" applyFont="1" applyBorder="1" applyAlignment="1">
      <alignment horizontal="center" vertical="center" wrapText="1"/>
    </xf>
    <xf numFmtId="0" fontId="8" fillId="0" borderId="12" xfId="0" applyFont="1" applyFill="1" applyBorder="1" applyAlignment="1">
      <alignment horizontal="center" vertical="center"/>
    </xf>
    <xf numFmtId="0" fontId="8" fillId="0" borderId="15" xfId="0" applyFont="1" applyFill="1" applyBorder="1" applyAlignment="1">
      <alignment horizontal="center" vertical="center"/>
    </xf>
    <xf numFmtId="0" fontId="5" fillId="16" borderId="23" xfId="0" applyFont="1" applyFill="1" applyBorder="1" applyAlignment="1">
      <alignment horizontal="center" vertical="center" wrapText="1"/>
    </xf>
    <xf numFmtId="0" fontId="5" fillId="7" borderId="23" xfId="0" applyFont="1" applyFill="1" applyBorder="1" applyAlignment="1">
      <alignment horizontal="center" vertical="center"/>
    </xf>
    <xf numFmtId="0" fontId="2" fillId="52" borderId="13" xfId="0" applyFont="1" applyFill="1" applyBorder="1" applyAlignment="1">
      <alignment horizontal="center" vertical="center" wrapText="1"/>
    </xf>
    <xf numFmtId="0" fontId="2" fillId="52" borderId="11" xfId="0" applyFont="1" applyFill="1" applyBorder="1" applyAlignment="1">
      <alignment horizontal="center" vertical="center" wrapText="1"/>
    </xf>
    <xf numFmtId="0" fontId="2" fillId="52" borderId="23" xfId="0" applyFont="1" applyFill="1" applyBorder="1" applyAlignment="1">
      <alignment horizontal="center" vertical="center" wrapText="1"/>
    </xf>
    <xf numFmtId="0" fontId="5" fillId="17" borderId="13" xfId="0" applyFont="1" applyFill="1" applyBorder="1" applyAlignment="1">
      <alignment horizontal="center" vertical="center" wrapText="1"/>
    </xf>
    <xf numFmtId="0" fontId="5" fillId="51" borderId="23"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11" fillId="0" borderId="29" xfId="60" applyFont="1" applyBorder="1" applyAlignment="1">
      <alignment horizontal="center" vertical="center"/>
      <protection/>
    </xf>
    <xf numFmtId="0" fontId="11" fillId="0" borderId="11" xfId="60" applyFont="1" applyBorder="1" applyAlignment="1">
      <alignment horizontal="center" vertical="center"/>
      <protection/>
    </xf>
    <xf numFmtId="0" fontId="11" fillId="0" borderId="22" xfId="60" applyFont="1" applyBorder="1" applyAlignment="1">
      <alignment horizontal="center" vertical="center"/>
      <protection/>
    </xf>
    <xf numFmtId="0" fontId="21" fillId="0" borderId="25" xfId="60" applyFont="1" applyBorder="1" applyAlignment="1">
      <alignment horizontal="center" vertical="center"/>
      <protection/>
    </xf>
    <xf numFmtId="0" fontId="21" fillId="0" borderId="11" xfId="60" applyFont="1" applyBorder="1" applyAlignment="1">
      <alignment horizontal="center" vertical="center"/>
      <protection/>
    </xf>
    <xf numFmtId="0" fontId="11" fillId="0" borderId="30" xfId="60" applyFont="1" applyBorder="1" applyAlignment="1">
      <alignment horizontal="center" vertical="center"/>
      <protection/>
    </xf>
    <xf numFmtId="0" fontId="31" fillId="0" borderId="63" xfId="0" applyFont="1" applyFill="1" applyBorder="1" applyAlignment="1">
      <alignment horizontal="center" vertical="center" wrapText="1"/>
    </xf>
    <xf numFmtId="0" fontId="31" fillId="0" borderId="66" xfId="0" applyFont="1" applyFill="1" applyBorder="1" applyAlignment="1">
      <alignment horizontal="center" vertical="center" wrapText="1"/>
    </xf>
    <xf numFmtId="0" fontId="31" fillId="0" borderId="64"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57" xfId="0" applyFont="1" applyFill="1" applyBorder="1" applyAlignment="1">
      <alignment horizontal="center" vertical="center" wrapText="1"/>
    </xf>
    <xf numFmtId="0" fontId="34" fillId="0" borderId="54" xfId="0" applyFont="1" applyFill="1" applyBorder="1" applyAlignment="1">
      <alignment horizontal="center" vertical="center" wrapText="1"/>
    </xf>
    <xf numFmtId="17" fontId="31" fillId="0" borderId="38" xfId="0" applyNumberFormat="1" applyFont="1" applyFill="1" applyBorder="1" applyAlignment="1">
      <alignment horizontal="center" vertical="center" wrapText="1"/>
    </xf>
    <xf numFmtId="17" fontId="31" fillId="0" borderId="57" xfId="0" applyNumberFormat="1" applyFont="1" applyFill="1" applyBorder="1" applyAlignment="1">
      <alignment horizontal="center" vertical="center" wrapText="1"/>
    </xf>
    <xf numFmtId="17" fontId="31" fillId="0" borderId="27" xfId="0" applyNumberFormat="1" applyFont="1" applyFill="1" applyBorder="1" applyAlignment="1">
      <alignment horizontal="center" vertical="center" wrapText="1"/>
    </xf>
    <xf numFmtId="0" fontId="32" fillId="0" borderId="0" xfId="0" applyFont="1" applyFill="1" applyAlignment="1">
      <alignment horizontal="center" wrapText="1"/>
    </xf>
    <xf numFmtId="0" fontId="33" fillId="0" borderId="0" xfId="0" applyFont="1" applyFill="1" applyAlignment="1">
      <alignment horizontal="center"/>
    </xf>
    <xf numFmtId="0" fontId="31" fillId="0" borderId="56"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4" fillId="0" borderId="0" xfId="0" applyFont="1" applyFill="1" applyAlignment="1">
      <alignment horizontal="center"/>
    </xf>
    <xf numFmtId="0" fontId="35" fillId="0" borderId="0" xfId="0" applyFont="1" applyFill="1" applyAlignment="1">
      <alignment horizontal="center"/>
    </xf>
    <xf numFmtId="0" fontId="11" fillId="0" borderId="56"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31" fillId="0" borderId="60"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21" xfId="0" applyFont="1" applyFill="1" applyBorder="1" applyAlignment="1">
      <alignment horizontal="center" vertical="center" wrapText="1"/>
    </xf>
    <xf numFmtId="17" fontId="31" fillId="0" borderId="29" xfId="0" applyNumberFormat="1" applyFont="1" applyFill="1" applyBorder="1" applyAlignment="1">
      <alignment horizontal="center" vertical="center" wrapText="1"/>
    </xf>
    <xf numFmtId="0" fontId="34" fillId="0" borderId="40" xfId="99" applyFont="1" applyFill="1" applyBorder="1" applyAlignment="1">
      <alignment horizontal="center" vertical="center" wrapText="1"/>
      <protection/>
    </xf>
    <xf numFmtId="0" fontId="34" fillId="0" borderId="25" xfId="99" applyFont="1" applyFill="1" applyBorder="1" applyAlignment="1">
      <alignment horizontal="center" vertical="center" wrapText="1"/>
      <protection/>
    </xf>
    <xf numFmtId="0" fontId="34" fillId="0" borderId="12" xfId="99" applyFont="1" applyFill="1" applyBorder="1" applyAlignment="1">
      <alignment horizontal="center" vertical="center" wrapText="1"/>
      <protection/>
    </xf>
    <xf numFmtId="0" fontId="34" fillId="0" borderId="21" xfId="99" applyFont="1" applyFill="1" applyBorder="1" applyAlignment="1">
      <alignment horizontal="center" vertical="center" wrapText="1"/>
      <protection/>
    </xf>
    <xf numFmtId="0" fontId="34" fillId="0" borderId="11" xfId="99" applyFont="1" applyFill="1" applyBorder="1" applyAlignment="1">
      <alignment horizontal="center" vertical="center" wrapText="1"/>
      <protection/>
    </xf>
    <xf numFmtId="0" fontId="34" fillId="0" borderId="22" xfId="99" applyFont="1" applyFill="1" applyBorder="1" applyAlignment="1">
      <alignment horizontal="center" vertical="center" wrapText="1"/>
      <protection/>
    </xf>
    <xf numFmtId="0" fontId="32" fillId="0" borderId="0" xfId="0" applyFont="1" applyBorder="1" applyAlignment="1">
      <alignment horizontal="center" vertical="center"/>
    </xf>
    <xf numFmtId="0" fontId="32" fillId="0" borderId="0" xfId="0" applyFont="1" applyAlignment="1">
      <alignment horizontal="center" vertical="center"/>
    </xf>
    <xf numFmtId="0" fontId="34" fillId="0" borderId="13" xfId="99" applyFont="1" applyFill="1" applyBorder="1" applyAlignment="1">
      <alignment horizontal="center" vertical="center" wrapText="1"/>
      <protection/>
    </xf>
    <xf numFmtId="0" fontId="34" fillId="0" borderId="15" xfId="99" applyFont="1" applyFill="1" applyBorder="1" applyAlignment="1">
      <alignment horizontal="center" vertical="center" wrapText="1"/>
      <protection/>
    </xf>
    <xf numFmtId="0" fontId="31" fillId="0" borderId="46"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19" borderId="22" xfId="0" applyFont="1" applyFill="1" applyBorder="1" applyAlignment="1">
      <alignment horizontal="center" vertical="center" wrapText="1"/>
    </xf>
    <xf numFmtId="0" fontId="7" fillId="19" borderId="23" xfId="0" applyFont="1" applyFill="1" applyBorder="1" applyAlignment="1">
      <alignment horizontal="center" vertical="center" wrapText="1"/>
    </xf>
    <xf numFmtId="0" fontId="7" fillId="19" borderId="21" xfId="0" applyFont="1" applyFill="1" applyBorder="1" applyAlignment="1">
      <alignment horizontal="center" vertical="center" wrapText="1"/>
    </xf>
    <xf numFmtId="0" fontId="7" fillId="18" borderId="13" xfId="0" applyFont="1" applyFill="1" applyBorder="1" applyAlignment="1">
      <alignment horizontal="center" vertical="center" wrapText="1"/>
    </xf>
    <xf numFmtId="0" fontId="7" fillId="18" borderId="11" xfId="0" applyFont="1" applyFill="1" applyBorder="1" applyAlignment="1">
      <alignment horizontal="center" vertical="center" wrapText="1"/>
    </xf>
    <xf numFmtId="0" fontId="7" fillId="18" borderId="23" xfId="0" applyFont="1" applyFill="1" applyBorder="1" applyAlignment="1">
      <alignment horizontal="center" vertical="center" wrapText="1"/>
    </xf>
    <xf numFmtId="0" fontId="0" fillId="0" borderId="29" xfId="0" applyBorder="1" applyAlignment="1">
      <alignment horizontal="center"/>
    </xf>
    <xf numFmtId="0" fontId="0" fillId="0" borderId="20" xfId="0" applyBorder="1" applyAlignment="1">
      <alignment horizontal="center"/>
    </xf>
    <xf numFmtId="0" fontId="0" fillId="46" borderId="52" xfId="0" applyFill="1" applyBorder="1" applyAlignment="1">
      <alignment horizontal="center" vertical="center" wrapText="1"/>
    </xf>
    <xf numFmtId="0" fontId="0" fillId="46" borderId="0" xfId="0" applyFill="1" applyBorder="1" applyAlignment="1">
      <alignment horizontal="center" vertical="center" wrapText="1"/>
    </xf>
    <xf numFmtId="0" fontId="0" fillId="46" borderId="81" xfId="0" applyFill="1" applyBorder="1" applyAlignment="1">
      <alignment horizontal="center" vertical="center" wrapText="1"/>
    </xf>
    <xf numFmtId="0" fontId="0" fillId="46" borderId="84" xfId="0" applyFill="1" applyBorder="1" applyAlignment="1">
      <alignment horizontal="center" vertical="center" wrapText="1"/>
    </xf>
    <xf numFmtId="0" fontId="0" fillId="46" borderId="85" xfId="0" applyFill="1" applyBorder="1" applyAlignment="1">
      <alignment horizontal="center" vertical="center" wrapText="1"/>
    </xf>
    <xf numFmtId="0" fontId="0" fillId="46" borderId="86" xfId="0" applyFill="1" applyBorder="1" applyAlignment="1">
      <alignment horizontal="center" vertical="center" wrapText="1"/>
    </xf>
    <xf numFmtId="0" fontId="22" fillId="0" borderId="0" xfId="0" applyFont="1" applyAlignment="1">
      <alignment horizontal="center" vertical="center"/>
    </xf>
    <xf numFmtId="0" fontId="31" fillId="0" borderId="0" xfId="99" applyFont="1" applyBorder="1" applyAlignment="1">
      <alignment horizontal="center"/>
      <protection/>
    </xf>
    <xf numFmtId="0" fontId="27" fillId="0" borderId="23" xfId="60" applyFont="1" applyBorder="1" applyAlignment="1">
      <alignment horizontal="center" vertical="center"/>
      <protection/>
    </xf>
    <xf numFmtId="0" fontId="27" fillId="0" borderId="32" xfId="60" applyFont="1" applyBorder="1" applyAlignment="1">
      <alignment horizontal="center" vertical="center"/>
      <protection/>
    </xf>
    <xf numFmtId="0" fontId="31" fillId="0" borderId="40"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30"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32"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23" xfId="0" applyFont="1" applyFill="1" applyBorder="1" applyAlignment="1">
      <alignment horizontal="center" vertical="center"/>
    </xf>
    <xf numFmtId="0" fontId="11" fillId="0" borderId="40" xfId="60" applyFont="1" applyBorder="1" applyAlignment="1">
      <alignment horizontal="center" vertical="center" wrapText="1"/>
      <protection/>
    </xf>
    <xf numFmtId="0" fontId="11" fillId="0" borderId="25" xfId="60" applyFont="1" applyBorder="1" applyAlignment="1">
      <alignment horizontal="center" vertical="center" wrapText="1"/>
      <protection/>
    </xf>
    <xf numFmtId="0" fontId="11" fillId="0" borderId="12" xfId="60" applyFont="1" applyBorder="1" applyAlignment="1">
      <alignment horizontal="center" vertical="center" wrapText="1"/>
      <protection/>
    </xf>
    <xf numFmtId="0" fontId="31" fillId="0" borderId="15" xfId="0" applyFont="1" applyFill="1" applyBorder="1" applyAlignment="1">
      <alignment horizontal="center" vertical="center"/>
    </xf>
    <xf numFmtId="0" fontId="58" fillId="0" borderId="0" xfId="0" applyFont="1" applyBorder="1" applyAlignment="1">
      <alignment horizontal="center" vertical="center" wrapText="1"/>
    </xf>
    <xf numFmtId="0" fontId="34" fillId="0" borderId="0" xfId="0" applyFont="1" applyAlignment="1">
      <alignment horizontal="center"/>
    </xf>
    <xf numFmtId="0" fontId="59" fillId="0" borderId="0" xfId="0" applyFont="1" applyAlignment="1">
      <alignment horizontal="center"/>
    </xf>
    <xf numFmtId="0" fontId="24" fillId="0" borderId="0" xfId="0" applyFont="1" applyAlignment="1">
      <alignment horizontal="center"/>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2 2" xfId="62"/>
    <cellStyle name="Normal 12 2 2" xfId="63"/>
    <cellStyle name="Normal 12 3" xfId="64"/>
    <cellStyle name="Normal 14" xfId="65"/>
    <cellStyle name="Normal 14 2" xfId="66"/>
    <cellStyle name="Normal 14 2 2" xfId="67"/>
    <cellStyle name="Normal 14 3" xfId="68"/>
    <cellStyle name="Normal 15" xfId="69"/>
    <cellStyle name="Normal 15 2" xfId="70"/>
    <cellStyle name="Normal 15 2 2" xfId="71"/>
    <cellStyle name="Normal 15 3" xfId="72"/>
    <cellStyle name="Normal 15_KH giáo viên KCB 2015-2016 ca nam" xfId="73"/>
    <cellStyle name="Normal 17" xfId="74"/>
    <cellStyle name="Normal 18" xfId="75"/>
    <cellStyle name="Normal 19" xfId="76"/>
    <cellStyle name="Normal 2" xfId="77"/>
    <cellStyle name="Normal 2 2" xfId="78"/>
    <cellStyle name="Normal 2 3" xfId="79"/>
    <cellStyle name="Normal 20" xfId="80"/>
    <cellStyle name="Normal 21" xfId="81"/>
    <cellStyle name="Normal 22" xfId="82"/>
    <cellStyle name="Normal 23" xfId="83"/>
    <cellStyle name="Normal 24" xfId="84"/>
    <cellStyle name="Normal 25" xfId="85"/>
    <cellStyle name="Normal 26" xfId="86"/>
    <cellStyle name="Normal 28" xfId="87"/>
    <cellStyle name="Normal 29" xfId="88"/>
    <cellStyle name="Normal 3" xfId="89"/>
    <cellStyle name="Normal 3 2" xfId="90"/>
    <cellStyle name="Normal 3 3" xfId="91"/>
    <cellStyle name="Normal 30" xfId="92"/>
    <cellStyle name="Normal 4" xfId="93"/>
    <cellStyle name="Normal 5" xfId="94"/>
    <cellStyle name="Normal 6" xfId="95"/>
    <cellStyle name="Normal 7" xfId="96"/>
    <cellStyle name="Normal 8" xfId="97"/>
    <cellStyle name="Normal 9" xfId="98"/>
    <cellStyle name="Normal_KE HOACH GIANG DAY HK3_KHOA 3" xfId="99"/>
    <cellStyle name="Note" xfId="100"/>
    <cellStyle name="Note 2" xfId="101"/>
    <cellStyle name="Note 3" xfId="102"/>
    <cellStyle name="Output" xfId="103"/>
    <cellStyle name="Percent" xfId="104"/>
    <cellStyle name="Percent 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50" customWidth="1"/>
    <col min="2" max="2" width="9.8515625" style="250" customWidth="1"/>
    <col min="3" max="3" width="20.7109375" style="250" customWidth="1"/>
    <col min="4" max="4" width="15.140625" style="252" customWidth="1"/>
    <col min="5" max="16" width="2.421875" style="250" hidden="1" customWidth="1"/>
    <col min="17" max="27" width="2.28125" style="250" hidden="1" customWidth="1"/>
    <col min="28" max="28" width="3.28125" style="250" hidden="1" customWidth="1"/>
    <col min="29" max="43" width="2.28125" style="250" hidden="1" customWidth="1"/>
    <col min="44" max="44" width="2.8515625" style="250" hidden="1" customWidth="1"/>
    <col min="45" max="46" width="2.28125" style="250" hidden="1" customWidth="1"/>
    <col min="47" max="47" width="5.8515625" style="250" hidden="1" customWidth="1"/>
    <col min="48" max="48" width="3.57421875" style="250" customWidth="1"/>
    <col min="49" max="49" width="4.140625" style="250" hidden="1" customWidth="1"/>
    <col min="50" max="50" width="3.140625" style="250" customWidth="1"/>
    <col min="51" max="51" width="3.140625" style="253" customWidth="1"/>
    <col min="52" max="54" width="3.140625" style="250" customWidth="1"/>
    <col min="55" max="55" width="4.140625" style="250" customWidth="1"/>
    <col min="56" max="56" width="3.140625" style="250" customWidth="1"/>
    <col min="57" max="57" width="3.8515625" style="250" customWidth="1"/>
    <col min="58" max="60" width="3.28125" style="250" customWidth="1"/>
    <col min="61" max="61" width="4.00390625" style="250" customWidth="1"/>
    <col min="62" max="62" width="4.140625" style="250" customWidth="1"/>
    <col min="63" max="64" width="3.140625" style="250" customWidth="1"/>
    <col min="65" max="66" width="4.00390625" style="250" customWidth="1"/>
    <col min="67" max="67" width="3.00390625" style="250" customWidth="1"/>
    <col min="68" max="68" width="3.8515625" style="250" customWidth="1"/>
    <col min="69" max="69" width="4.00390625" style="250" customWidth="1"/>
    <col min="70" max="70" width="4.28125" style="250" customWidth="1"/>
    <col min="71" max="73" width="3.00390625" style="250" customWidth="1"/>
    <col min="74" max="75" width="3.28125" style="250" customWidth="1"/>
    <col min="76" max="76" width="5.00390625" style="250" customWidth="1"/>
    <col min="77" max="79" width="1.7109375" style="250" customWidth="1"/>
    <col min="80" max="80" width="4.00390625" style="250" customWidth="1"/>
    <col min="81" max="81" width="1.7109375" style="250" customWidth="1"/>
    <col min="82" max="82" width="4.7109375" style="254" customWidth="1"/>
    <col min="83" max="83" width="3.57421875" style="250" customWidth="1"/>
    <col min="84" max="84" width="4.7109375" style="250" customWidth="1"/>
    <col min="85" max="85" width="3.57421875" style="253" customWidth="1"/>
    <col min="86" max="86" width="2.28125" style="250" customWidth="1"/>
    <col min="87" max="87" width="4.57421875" style="250" customWidth="1"/>
    <col min="88" max="88" width="3.421875" style="250" customWidth="1"/>
    <col min="89" max="89" width="2.7109375" style="250" customWidth="1"/>
    <col min="90" max="90" width="10.140625" style="250" customWidth="1"/>
    <col min="91" max="91" width="4.421875" style="250" customWidth="1"/>
    <col min="92" max="93" width="3.00390625" style="250" customWidth="1"/>
    <col min="94" max="94" width="6.8515625" style="250" customWidth="1"/>
    <col min="95" max="16384" width="9.140625" style="250" customWidth="1"/>
  </cols>
  <sheetData>
    <row r="1" spans="1:87" ht="18.75" customHeight="1">
      <c r="A1" s="938" t="s">
        <v>0</v>
      </c>
      <c r="B1" s="938"/>
      <c r="C1" s="938"/>
      <c r="D1" s="938"/>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939" t="s">
        <v>74</v>
      </c>
      <c r="B2" s="939"/>
      <c r="C2" s="939"/>
      <c r="D2" s="939"/>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940" t="s">
        <v>90</v>
      </c>
      <c r="AX2" s="940"/>
      <c r="AY2" s="940"/>
      <c r="AZ2" s="940"/>
      <c r="BA2" s="940"/>
      <c r="BB2" s="940"/>
      <c r="BC2" s="940"/>
      <c r="BD2" s="940"/>
      <c r="BE2" s="940"/>
      <c r="BF2" s="940"/>
      <c r="BG2" s="940"/>
      <c r="BH2" s="940"/>
      <c r="BI2" s="940"/>
      <c r="BJ2" s="940"/>
      <c r="BK2" s="940"/>
      <c r="BL2" s="940"/>
      <c r="BM2" s="940"/>
      <c r="BN2" s="940"/>
      <c r="BO2" s="940"/>
      <c r="BP2" s="940"/>
      <c r="BQ2" s="940"/>
      <c r="BR2" s="940"/>
      <c r="BS2" s="940"/>
      <c r="BT2" s="940"/>
      <c r="BU2" s="940"/>
      <c r="BV2" s="940"/>
      <c r="BW2" s="940"/>
      <c r="BX2" s="940"/>
      <c r="BY2" s="940"/>
      <c r="BZ2" s="940"/>
      <c r="CA2" s="940"/>
      <c r="CB2" s="940"/>
      <c r="CC2" s="940"/>
      <c r="CD2" s="940"/>
      <c r="CE2" s="940"/>
      <c r="CF2" s="940"/>
      <c r="CG2" s="940"/>
      <c r="CP2" s="250">
        <f>32*14/2</f>
        <v>224</v>
      </c>
    </row>
    <row r="3" spans="2:85" ht="18" customHeight="1">
      <c r="B3" s="118"/>
      <c r="C3" s="118"/>
      <c r="D3" s="147"/>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940" t="s">
        <v>402</v>
      </c>
      <c r="AX3" s="940"/>
      <c r="AY3" s="940"/>
      <c r="AZ3" s="940"/>
      <c r="BA3" s="940"/>
      <c r="BB3" s="940"/>
      <c r="BC3" s="940"/>
      <c r="BD3" s="940"/>
      <c r="BE3" s="940"/>
      <c r="BF3" s="940"/>
      <c r="BG3" s="940"/>
      <c r="BH3" s="940"/>
      <c r="BI3" s="940"/>
      <c r="BJ3" s="940"/>
      <c r="BK3" s="940"/>
      <c r="BL3" s="940"/>
      <c r="BM3" s="940"/>
      <c r="BN3" s="940"/>
      <c r="BO3" s="940"/>
      <c r="BP3" s="940"/>
      <c r="BQ3" s="940"/>
      <c r="BR3" s="940"/>
      <c r="BS3" s="940"/>
      <c r="BT3" s="940"/>
      <c r="BU3" s="940"/>
      <c r="BV3" s="940"/>
      <c r="BW3" s="940"/>
      <c r="BX3" s="940"/>
      <c r="BY3" s="940"/>
      <c r="BZ3" s="940"/>
      <c r="CA3" s="940"/>
      <c r="CB3" s="940"/>
      <c r="CC3" s="940"/>
      <c r="CD3" s="940"/>
      <c r="CE3" s="940"/>
      <c r="CF3" s="940"/>
      <c r="CG3" s="940"/>
    </row>
    <row r="4" ht="17.25" customHeight="1" thickBot="1"/>
    <row r="5" spans="1:94" s="255" customFormat="1" ht="27" customHeight="1" thickTop="1">
      <c r="A5" s="941" t="s">
        <v>117</v>
      </c>
      <c r="B5" s="943" t="s">
        <v>2</v>
      </c>
      <c r="C5" s="945" t="s">
        <v>3</v>
      </c>
      <c r="D5" s="945"/>
      <c r="E5" s="945"/>
      <c r="F5" s="945"/>
      <c r="G5" s="945"/>
      <c r="H5" s="945"/>
      <c r="I5" s="945"/>
      <c r="J5" s="945"/>
      <c r="K5" s="945"/>
      <c r="L5" s="945"/>
      <c r="M5" s="945"/>
      <c r="N5" s="945"/>
      <c r="O5" s="945"/>
      <c r="P5" s="945"/>
      <c r="Q5" s="945"/>
      <c r="R5" s="945"/>
      <c r="S5" s="945"/>
      <c r="T5" s="945"/>
      <c r="U5" s="945"/>
      <c r="V5" s="945"/>
      <c r="W5" s="945"/>
      <c r="X5" s="945"/>
      <c r="Y5" s="945"/>
      <c r="Z5" s="945"/>
      <c r="AA5" s="945"/>
      <c r="AB5" s="945"/>
      <c r="AC5" s="945"/>
      <c r="AD5" s="945"/>
      <c r="AE5" s="945"/>
      <c r="AF5" s="945"/>
      <c r="AG5" s="945"/>
      <c r="AH5" s="945"/>
      <c r="AI5" s="945"/>
      <c r="AJ5" s="945"/>
      <c r="AK5" s="945"/>
      <c r="AL5" s="945"/>
      <c r="AM5" s="945"/>
      <c r="AN5" s="945"/>
      <c r="AO5" s="945"/>
      <c r="AP5" s="945"/>
      <c r="AQ5" s="945"/>
      <c r="AR5" s="945"/>
      <c r="AS5" s="945"/>
      <c r="AT5" s="945"/>
      <c r="AU5" s="945"/>
      <c r="AV5" s="945"/>
      <c r="AW5" s="945"/>
      <c r="AX5" s="945"/>
      <c r="AY5" s="945"/>
      <c r="AZ5" s="945"/>
      <c r="BA5" s="945"/>
      <c r="BB5" s="945"/>
      <c r="BC5" s="945"/>
      <c r="BD5" s="945"/>
      <c r="BE5" s="945"/>
      <c r="BF5" s="945"/>
      <c r="BG5" s="945"/>
      <c r="BH5" s="945"/>
      <c r="BI5" s="945"/>
      <c r="BJ5" s="945"/>
      <c r="BK5" s="945"/>
      <c r="BL5" s="945"/>
      <c r="BM5" s="945"/>
      <c r="BN5" s="945" t="s">
        <v>4</v>
      </c>
      <c r="BO5" s="945"/>
      <c r="BP5" s="945"/>
      <c r="BQ5" s="945"/>
      <c r="BR5" s="945"/>
      <c r="BS5" s="945"/>
      <c r="BT5" s="945"/>
      <c r="BU5" s="945"/>
      <c r="BV5" s="945"/>
      <c r="BW5" s="945"/>
      <c r="BX5" s="945"/>
      <c r="BY5" s="943" t="s">
        <v>5</v>
      </c>
      <c r="BZ5" s="943"/>
      <c r="CA5" s="943"/>
      <c r="CB5" s="943"/>
      <c r="CC5" s="943"/>
      <c r="CD5" s="946" t="s">
        <v>6</v>
      </c>
      <c r="CE5" s="943" t="s">
        <v>120</v>
      </c>
      <c r="CF5" s="943"/>
      <c r="CG5" s="948" t="s">
        <v>7</v>
      </c>
      <c r="CI5" s="950" t="s">
        <v>121</v>
      </c>
      <c r="CJ5" s="950"/>
      <c r="CK5" s="950"/>
      <c r="CL5" s="950"/>
      <c r="CM5" s="950" t="s">
        <v>121</v>
      </c>
      <c r="CN5" s="950"/>
      <c r="CO5" s="950"/>
      <c r="CP5" s="950"/>
    </row>
    <row r="6" spans="1:91" s="255" customFormat="1" ht="34.5" customHeight="1">
      <c r="A6" s="942"/>
      <c r="B6" s="944"/>
      <c r="C6" s="947" t="s">
        <v>8</v>
      </c>
      <c r="D6" s="951" t="s">
        <v>9</v>
      </c>
      <c r="E6" s="952" t="s">
        <v>126</v>
      </c>
      <c r="F6" s="953"/>
      <c r="G6" s="953"/>
      <c r="H6" s="953"/>
      <c r="I6" s="953"/>
      <c r="J6" s="953"/>
      <c r="K6" s="953"/>
      <c r="L6" s="953"/>
      <c r="M6" s="953"/>
      <c r="N6" s="953"/>
      <c r="O6" s="953"/>
      <c r="P6" s="953"/>
      <c r="Q6" s="953"/>
      <c r="R6" s="953"/>
      <c r="S6" s="953"/>
      <c r="T6" s="953"/>
      <c r="U6" s="953"/>
      <c r="V6" s="953"/>
      <c r="W6" s="953"/>
      <c r="X6" s="953"/>
      <c r="Y6" s="954"/>
      <c r="Z6" s="955" t="s">
        <v>141</v>
      </c>
      <c r="AA6" s="953"/>
      <c r="AB6" s="953"/>
      <c r="AC6" s="953"/>
      <c r="AD6" s="953"/>
      <c r="AE6" s="953"/>
      <c r="AF6" s="953"/>
      <c r="AG6" s="953"/>
      <c r="AH6" s="953"/>
      <c r="AI6" s="953"/>
      <c r="AJ6" s="953"/>
      <c r="AK6" s="953"/>
      <c r="AL6" s="953"/>
      <c r="AM6" s="953"/>
      <c r="AN6" s="953"/>
      <c r="AO6" s="953"/>
      <c r="AP6" s="953"/>
      <c r="AQ6" s="953"/>
      <c r="AR6" s="953"/>
      <c r="AS6" s="953"/>
      <c r="AT6" s="953"/>
      <c r="AU6" s="956"/>
      <c r="AV6" s="947" t="s">
        <v>403</v>
      </c>
      <c r="AW6" s="947" t="s">
        <v>404</v>
      </c>
      <c r="AX6" s="957" t="s">
        <v>10</v>
      </c>
      <c r="AY6" s="958"/>
      <c r="AZ6" s="959"/>
      <c r="BA6" s="947" t="s">
        <v>405</v>
      </c>
      <c r="BB6" s="947" t="s">
        <v>406</v>
      </c>
      <c r="BC6" s="960" t="s">
        <v>407</v>
      </c>
      <c r="BD6" s="961" t="s">
        <v>11</v>
      </c>
      <c r="BE6" s="961"/>
      <c r="BF6" s="961"/>
      <c r="BG6" s="947" t="s">
        <v>93</v>
      </c>
      <c r="BH6" s="947" t="s">
        <v>94</v>
      </c>
      <c r="BI6" s="960" t="s">
        <v>408</v>
      </c>
      <c r="BJ6" s="960" t="s">
        <v>409</v>
      </c>
      <c r="BK6" s="947" t="s">
        <v>93</v>
      </c>
      <c r="BL6" s="947" t="s">
        <v>94</v>
      </c>
      <c r="BM6" s="960" t="s">
        <v>12</v>
      </c>
      <c r="BN6" s="947" t="s">
        <v>13</v>
      </c>
      <c r="BO6" s="947" t="s">
        <v>14</v>
      </c>
      <c r="BP6" s="947" t="s">
        <v>15</v>
      </c>
      <c r="BQ6" s="966" t="s">
        <v>410</v>
      </c>
      <c r="BR6" s="947" t="s">
        <v>411</v>
      </c>
      <c r="BS6" s="947" t="s">
        <v>412</v>
      </c>
      <c r="BT6" s="947" t="s">
        <v>16</v>
      </c>
      <c r="BU6" s="947" t="s">
        <v>17</v>
      </c>
      <c r="BV6" s="947" t="s">
        <v>413</v>
      </c>
      <c r="BW6" s="947" t="s">
        <v>414</v>
      </c>
      <c r="BX6" s="960" t="s">
        <v>12</v>
      </c>
      <c r="BY6" s="947" t="s">
        <v>18</v>
      </c>
      <c r="BZ6" s="947" t="s">
        <v>19</v>
      </c>
      <c r="CA6" s="947" t="s">
        <v>20</v>
      </c>
      <c r="CB6" s="947" t="s">
        <v>21</v>
      </c>
      <c r="CC6" s="960" t="s">
        <v>12</v>
      </c>
      <c r="CD6" s="947"/>
      <c r="CE6" s="947" t="s">
        <v>218</v>
      </c>
      <c r="CF6" s="947" t="s">
        <v>22</v>
      </c>
      <c r="CG6" s="949"/>
      <c r="CI6" s="256" t="s">
        <v>129</v>
      </c>
      <c r="CM6" s="256" t="s">
        <v>323</v>
      </c>
    </row>
    <row r="7" spans="1:94" s="255" customFormat="1" ht="52.5" customHeight="1" thickBot="1">
      <c r="A7" s="942"/>
      <c r="B7" s="944"/>
      <c r="C7" s="947"/>
      <c r="D7" s="951"/>
      <c r="E7" s="965" t="s">
        <v>324</v>
      </c>
      <c r="F7" s="965"/>
      <c r="G7" s="965"/>
      <c r="H7" s="965"/>
      <c r="I7" s="965" t="s">
        <v>146</v>
      </c>
      <c r="J7" s="965"/>
      <c r="K7" s="965"/>
      <c r="L7" s="965"/>
      <c r="M7" s="965" t="s">
        <v>147</v>
      </c>
      <c r="N7" s="965"/>
      <c r="O7" s="965"/>
      <c r="P7" s="965"/>
      <c r="Q7" s="965"/>
      <c r="R7" s="965" t="s">
        <v>148</v>
      </c>
      <c r="S7" s="965"/>
      <c r="T7" s="965"/>
      <c r="U7" s="965"/>
      <c r="V7" s="962" t="s">
        <v>191</v>
      </c>
      <c r="W7" s="963"/>
      <c r="X7" s="963"/>
      <c r="Y7" s="964"/>
      <c r="Z7" s="965" t="s">
        <v>155</v>
      </c>
      <c r="AA7" s="965"/>
      <c r="AB7" s="965"/>
      <c r="AC7" s="965" t="s">
        <v>151</v>
      </c>
      <c r="AD7" s="965"/>
      <c r="AE7" s="965"/>
      <c r="AF7" s="965"/>
      <c r="AG7" s="965" t="s">
        <v>152</v>
      </c>
      <c r="AH7" s="965"/>
      <c r="AI7" s="965"/>
      <c r="AJ7" s="965"/>
      <c r="AK7" s="965"/>
      <c r="AL7" s="965" t="s">
        <v>153</v>
      </c>
      <c r="AM7" s="965"/>
      <c r="AN7" s="965"/>
      <c r="AO7" s="965"/>
      <c r="AP7" s="965" t="s">
        <v>154</v>
      </c>
      <c r="AQ7" s="965"/>
      <c r="AR7" s="965"/>
      <c r="AS7" s="965"/>
      <c r="AT7" s="968"/>
      <c r="AU7" s="162"/>
      <c r="AV7" s="947"/>
      <c r="AW7" s="947"/>
      <c r="AX7" s="15" t="s">
        <v>131</v>
      </c>
      <c r="AY7" s="16" t="s">
        <v>132</v>
      </c>
      <c r="AZ7" s="15" t="s">
        <v>23</v>
      </c>
      <c r="BA7" s="947"/>
      <c r="BB7" s="947"/>
      <c r="BC7" s="960"/>
      <c r="BD7" s="15" t="s">
        <v>131</v>
      </c>
      <c r="BE7" s="15" t="s">
        <v>132</v>
      </c>
      <c r="BF7" s="15" t="s">
        <v>23</v>
      </c>
      <c r="BG7" s="947"/>
      <c r="BH7" s="947"/>
      <c r="BI7" s="960"/>
      <c r="BJ7" s="960"/>
      <c r="BK7" s="947"/>
      <c r="BL7" s="947"/>
      <c r="BM7" s="960"/>
      <c r="BN7" s="947"/>
      <c r="BO7" s="947"/>
      <c r="BP7" s="947"/>
      <c r="BQ7" s="967"/>
      <c r="BR7" s="947"/>
      <c r="BS7" s="947"/>
      <c r="BT7" s="947"/>
      <c r="BU7" s="947"/>
      <c r="BV7" s="947"/>
      <c r="BW7" s="947"/>
      <c r="BX7" s="960"/>
      <c r="BY7" s="947"/>
      <c r="BZ7" s="947"/>
      <c r="CA7" s="947"/>
      <c r="CB7" s="947"/>
      <c r="CC7" s="960"/>
      <c r="CD7" s="947"/>
      <c r="CE7" s="947"/>
      <c r="CF7" s="947"/>
      <c r="CG7" s="949"/>
      <c r="CI7" s="257" t="s">
        <v>127</v>
      </c>
      <c r="CJ7" s="257" t="s">
        <v>128</v>
      </c>
      <c r="CK7" s="257" t="s">
        <v>122</v>
      </c>
      <c r="CL7" s="258" t="s">
        <v>123</v>
      </c>
      <c r="CM7" s="257" t="s">
        <v>127</v>
      </c>
      <c r="CN7" s="257" t="s">
        <v>128</v>
      </c>
      <c r="CO7" s="257" t="s">
        <v>122</v>
      </c>
      <c r="CP7" s="259" t="s">
        <v>123</v>
      </c>
    </row>
    <row r="8" spans="1:90" s="40" customFormat="1" ht="25.5" customHeight="1" thickBot="1">
      <c r="A8" s="260" t="s">
        <v>24</v>
      </c>
      <c r="B8" s="261" t="s">
        <v>25</v>
      </c>
      <c r="C8" s="261" t="s">
        <v>26</v>
      </c>
      <c r="D8" s="262" t="s">
        <v>27</v>
      </c>
      <c r="E8" s="348" t="s">
        <v>192</v>
      </c>
      <c r="F8" s="348" t="s">
        <v>193</v>
      </c>
      <c r="G8" s="349" t="s">
        <v>194</v>
      </c>
      <c r="H8" s="350" t="s">
        <v>195</v>
      </c>
      <c r="I8" s="350" t="s">
        <v>196</v>
      </c>
      <c r="J8" s="350" t="s">
        <v>197</v>
      </c>
      <c r="K8" s="350" t="s">
        <v>198</v>
      </c>
      <c r="L8" s="350" t="s">
        <v>199</v>
      </c>
      <c r="M8" s="350" t="s">
        <v>200</v>
      </c>
      <c r="N8" s="350" t="s">
        <v>202</v>
      </c>
      <c r="O8" s="350" t="s">
        <v>201</v>
      </c>
      <c r="P8" s="350" t="s">
        <v>203</v>
      </c>
      <c r="Q8" s="350" t="s">
        <v>204</v>
      </c>
      <c r="R8" s="350" t="s">
        <v>205</v>
      </c>
      <c r="S8" s="350" t="s">
        <v>206</v>
      </c>
      <c r="T8" s="350" t="s">
        <v>207</v>
      </c>
      <c r="U8" s="350" t="s">
        <v>208</v>
      </c>
      <c r="V8" s="350" t="s">
        <v>209</v>
      </c>
      <c r="W8" s="351" t="s">
        <v>210</v>
      </c>
      <c r="X8" s="350" t="s">
        <v>211</v>
      </c>
      <c r="Y8" s="352" t="s">
        <v>325</v>
      </c>
      <c r="Z8" s="353" t="s">
        <v>326</v>
      </c>
      <c r="AA8" s="353" t="s">
        <v>327</v>
      </c>
      <c r="AB8" s="354" t="s">
        <v>328</v>
      </c>
      <c r="AC8" s="355" t="s">
        <v>329</v>
      </c>
      <c r="AD8" s="355" t="s">
        <v>330</v>
      </c>
      <c r="AE8" s="356" t="s">
        <v>331</v>
      </c>
      <c r="AF8" s="356" t="s">
        <v>332</v>
      </c>
      <c r="AG8" s="356" t="s">
        <v>333</v>
      </c>
      <c r="AH8" s="356" t="s">
        <v>334</v>
      </c>
      <c r="AI8" s="356" t="s">
        <v>335</v>
      </c>
      <c r="AJ8" s="356" t="s">
        <v>336</v>
      </c>
      <c r="AK8" s="356" t="s">
        <v>337</v>
      </c>
      <c r="AL8" s="356" t="s">
        <v>338</v>
      </c>
      <c r="AM8" s="356" t="s">
        <v>339</v>
      </c>
      <c r="AN8" s="356" t="s">
        <v>340</v>
      </c>
      <c r="AO8" s="356" t="s">
        <v>341</v>
      </c>
      <c r="AP8" s="356" t="s">
        <v>342</v>
      </c>
      <c r="AQ8" s="356" t="s">
        <v>343</v>
      </c>
      <c r="AR8" s="357" t="s">
        <v>344</v>
      </c>
      <c r="AS8" s="358" t="s">
        <v>345</v>
      </c>
      <c r="AT8" s="303" t="s">
        <v>157</v>
      </c>
      <c r="AU8" s="304"/>
      <c r="AV8" s="261" t="s">
        <v>28</v>
      </c>
      <c r="AW8" s="261" t="s">
        <v>29</v>
      </c>
      <c r="AX8" s="261" t="s">
        <v>30</v>
      </c>
      <c r="AY8" s="261" t="s">
        <v>31</v>
      </c>
      <c r="AZ8" s="261" t="s">
        <v>32</v>
      </c>
      <c r="BA8" s="261"/>
      <c r="BB8" s="261"/>
      <c r="BC8" s="261"/>
      <c r="BD8" s="261" t="s">
        <v>33</v>
      </c>
      <c r="BE8" s="261" t="s">
        <v>34</v>
      </c>
      <c r="BF8" s="261" t="s">
        <v>35</v>
      </c>
      <c r="BG8" s="261"/>
      <c r="BH8" s="261"/>
      <c r="BI8" s="261"/>
      <c r="BJ8" s="261"/>
      <c r="BK8" s="261" t="s">
        <v>36</v>
      </c>
      <c r="BL8" s="261" t="s">
        <v>37</v>
      </c>
      <c r="BN8" s="261" t="s">
        <v>38</v>
      </c>
      <c r="BO8" s="261" t="s">
        <v>39</v>
      </c>
      <c r="BP8" s="261" t="s">
        <v>40</v>
      </c>
      <c r="BQ8" s="507"/>
      <c r="BR8" s="507"/>
      <c r="BS8" s="507"/>
      <c r="BT8" s="261" t="s">
        <v>41</v>
      </c>
      <c r="BU8" s="261" t="s">
        <v>42</v>
      </c>
      <c r="BV8" s="261" t="s">
        <v>43</v>
      </c>
      <c r="BW8" s="261" t="s">
        <v>44</v>
      </c>
      <c r="BX8" s="261" t="s">
        <v>45</v>
      </c>
      <c r="BY8" s="261" t="s">
        <v>46</v>
      </c>
      <c r="BZ8" s="261" t="s">
        <v>47</v>
      </c>
      <c r="CA8" s="261" t="s">
        <v>48</v>
      </c>
      <c r="CB8" s="261" t="s">
        <v>49</v>
      </c>
      <c r="CC8" s="261" t="s">
        <v>50</v>
      </c>
      <c r="CD8" s="261" t="s">
        <v>51</v>
      </c>
      <c r="CE8" s="261" t="s">
        <v>52</v>
      </c>
      <c r="CF8" s="261" t="s">
        <v>53</v>
      </c>
      <c r="CG8" s="263" t="s">
        <v>54</v>
      </c>
      <c r="CL8" s="159"/>
    </row>
    <row r="9" spans="1:90" s="264" customFormat="1" ht="13.5" thickBot="1">
      <c r="A9" s="969">
        <v>1</v>
      </c>
      <c r="B9" s="973" t="s">
        <v>91</v>
      </c>
      <c r="C9" s="237" t="s">
        <v>224</v>
      </c>
      <c r="D9" s="39" t="s">
        <v>221</v>
      </c>
      <c r="E9" s="360">
        <v>4</v>
      </c>
      <c r="F9" s="360">
        <v>4</v>
      </c>
      <c r="G9" s="360">
        <v>4</v>
      </c>
      <c r="H9" s="360">
        <v>4</v>
      </c>
      <c r="I9" s="360">
        <v>4</v>
      </c>
      <c r="J9" s="360">
        <v>4</v>
      </c>
      <c r="K9" s="360">
        <v>4</v>
      </c>
      <c r="L9" s="360">
        <v>4</v>
      </c>
      <c r="M9" s="360">
        <v>4</v>
      </c>
      <c r="N9" s="360">
        <v>4</v>
      </c>
      <c r="O9" s="360">
        <v>4</v>
      </c>
      <c r="P9" s="360">
        <v>4</v>
      </c>
      <c r="Q9" s="360">
        <v>4</v>
      </c>
      <c r="R9" s="360">
        <v>4</v>
      </c>
      <c r="S9" s="360">
        <v>4</v>
      </c>
      <c r="T9" s="360">
        <v>4</v>
      </c>
      <c r="U9" s="360">
        <v>4</v>
      </c>
      <c r="V9" s="360">
        <v>4</v>
      </c>
      <c r="W9" s="360">
        <v>3</v>
      </c>
      <c r="X9" s="361"/>
      <c r="Y9" s="361"/>
      <c r="Z9" s="362"/>
      <c r="AA9" s="362"/>
      <c r="AB9" s="362"/>
      <c r="AC9" s="362"/>
      <c r="AD9" s="362"/>
      <c r="AE9" s="362"/>
      <c r="AF9" s="362"/>
      <c r="AG9" s="362"/>
      <c r="AH9" s="362"/>
      <c r="AI9" s="362"/>
      <c r="AJ9" s="362"/>
      <c r="AK9" s="362"/>
      <c r="AL9" s="362"/>
      <c r="AM9" s="362"/>
      <c r="AN9" s="362"/>
      <c r="AO9" s="362"/>
      <c r="AP9" s="362"/>
      <c r="AQ9" s="362"/>
      <c r="AR9" s="362"/>
      <c r="AS9" s="362"/>
      <c r="AT9" s="362"/>
      <c r="AU9" s="977">
        <f>SUM(E9:W16)+SUM(Y17:AD18)</f>
        <v>803</v>
      </c>
      <c r="AV9" s="363" t="e">
        <f>VLOOKUP(D9,'DANH SACH H'!#REF!,2,0)</f>
        <v>#REF!</v>
      </c>
      <c r="AW9" s="363" t="e">
        <f>VLOOKUP(D9,'[1]DANH SACH H'!$A$1:$C$11,3,0)</f>
        <v>#N/A</v>
      </c>
      <c r="AX9" s="115">
        <v>12</v>
      </c>
      <c r="AY9" s="115">
        <v>48</v>
      </c>
      <c r="AZ9" s="363"/>
      <c r="BA9" s="363" t="e">
        <f>IF(AV9&lt;25,0.8,IF(AND(AV9&gt;=25,AV9&lt;=35),1,IF(AND(AV9&gt;=36,AV9&lt;=50),1.2,1.3)))</f>
        <v>#REF!</v>
      </c>
      <c r="BB9" s="363" t="e">
        <f>IF(AV9&lt;15,0.8,IF(AND(AV9&gt;=15,AV9&lt;=18),1,IF(AND(AV9&gt;=19,AV9&lt;=25),1.2,1.3)))</f>
        <v>#REF!</v>
      </c>
      <c r="BC9" s="363" t="e">
        <f>(AX9*BA9+AY9*BB9)+AZ9/8*2.5+SUM(AX9:AY9)*0.1</f>
        <v>#REF!</v>
      </c>
      <c r="BD9" s="363"/>
      <c r="BE9" s="363"/>
      <c r="BF9" s="363"/>
      <c r="BG9" s="363"/>
      <c r="BH9" s="363"/>
      <c r="BI9" s="363"/>
      <c r="BJ9" s="508" t="e">
        <f>BC9+BI9</f>
        <v>#REF!</v>
      </c>
      <c r="BK9" s="363"/>
      <c r="BL9" s="363"/>
      <c r="BM9" s="363"/>
      <c r="BN9" s="364"/>
      <c r="BO9" s="364"/>
      <c r="BP9" s="981"/>
      <c r="BQ9" s="509">
        <f>1*0.5</f>
        <v>0.5</v>
      </c>
      <c r="BR9" s="509">
        <f>8*0.3</f>
        <v>2.4</v>
      </c>
      <c r="BS9" s="365" t="e">
        <f>0.2*AV9</f>
        <v>#REF!</v>
      </c>
      <c r="BT9" s="363"/>
      <c r="BU9" s="363"/>
      <c r="BV9" s="977">
        <f>28*80%/2</f>
        <v>11.200000000000001</v>
      </c>
      <c r="BW9" s="977"/>
      <c r="BX9" s="977" t="e">
        <f>SUM(BN9:BW22)</f>
        <v>#REF!</v>
      </c>
      <c r="BY9" s="363"/>
      <c r="BZ9" s="363"/>
      <c r="CA9" s="363"/>
      <c r="CB9" s="363"/>
      <c r="CC9" s="363"/>
      <c r="CD9" s="985" t="e">
        <f>SUM(BJ9:BJ19)+BX9</f>
        <v>#REF!</v>
      </c>
      <c r="CE9" s="989">
        <f>14*40</f>
        <v>560</v>
      </c>
      <c r="CF9" s="981" t="e">
        <f>CD9-CE9</f>
        <v>#REF!</v>
      </c>
      <c r="CG9" s="993"/>
      <c r="CI9" s="266"/>
      <c r="CJ9" s="267" t="e">
        <f>SUM(BR9:BS9)</f>
        <v>#REF!</v>
      </c>
      <c r="CK9" s="268"/>
      <c r="CL9" s="268" t="s">
        <v>346</v>
      </c>
    </row>
    <row r="10" spans="1:90" s="264" customFormat="1" ht="19.5" thickBot="1">
      <c r="A10" s="970"/>
      <c r="B10" s="974"/>
      <c r="C10" s="314" t="s">
        <v>272</v>
      </c>
      <c r="D10" s="16" t="s">
        <v>216</v>
      </c>
      <c r="E10" s="367"/>
      <c r="F10" s="367"/>
      <c r="G10" s="367"/>
      <c r="H10" s="367"/>
      <c r="I10" s="367"/>
      <c r="J10" s="367"/>
      <c r="K10" s="367"/>
      <c r="L10" s="367"/>
      <c r="M10" s="367"/>
      <c r="N10" s="367"/>
      <c r="O10" s="367"/>
      <c r="P10" s="367">
        <v>4</v>
      </c>
      <c r="Q10" s="367">
        <v>4</v>
      </c>
      <c r="R10" s="367">
        <v>4</v>
      </c>
      <c r="S10" s="367">
        <v>4</v>
      </c>
      <c r="T10" s="367">
        <v>4</v>
      </c>
      <c r="U10" s="367">
        <v>4</v>
      </c>
      <c r="V10" s="367">
        <v>4</v>
      </c>
      <c r="W10" s="367">
        <v>2</v>
      </c>
      <c r="X10" s="368"/>
      <c r="Y10" s="368"/>
      <c r="Z10" s="368"/>
      <c r="AA10" s="368"/>
      <c r="AB10" s="368"/>
      <c r="AC10" s="368"/>
      <c r="AD10" s="368"/>
      <c r="AE10" s="368"/>
      <c r="AF10" s="368"/>
      <c r="AG10" s="368"/>
      <c r="AH10" s="368"/>
      <c r="AI10" s="368"/>
      <c r="AJ10" s="368"/>
      <c r="AK10" s="368"/>
      <c r="AL10" s="368"/>
      <c r="AM10" s="368"/>
      <c r="AN10" s="368"/>
      <c r="AO10" s="368"/>
      <c r="AP10" s="368"/>
      <c r="AQ10" s="368"/>
      <c r="AR10" s="369"/>
      <c r="AS10" s="369"/>
      <c r="AT10" s="369"/>
      <c r="AU10" s="978"/>
      <c r="AV10" s="363" t="e">
        <f>VLOOKUP(D10,'DANH SACH H'!#REF!,2,0)</f>
        <v>#REF!</v>
      </c>
      <c r="AW10" s="369">
        <f>VLOOKUP(D10,'[1]DANH SACH H'!$A$1:$C$11,3,0)</f>
        <v>16</v>
      </c>
      <c r="AX10" s="16">
        <v>26</v>
      </c>
      <c r="AY10" s="16">
        <v>94</v>
      </c>
      <c r="AZ10" s="369"/>
      <c r="BA10" s="369" t="e">
        <f aca="true" t="shared" si="0" ref="BA10:BA16">IF(AV10&lt;25,0.8,IF(AND(AV10&gt;=25,AV10&lt;=35),1,IF(AND(AV10&gt;=36,AV10&lt;=50),1.2,1.3)))</f>
        <v>#REF!</v>
      </c>
      <c r="BB10" s="369" t="e">
        <f aca="true" t="shared" si="1" ref="BB10:BB16">IF(AV10&lt;15,0.8,IF(AND(AV10&gt;=15,AV10&lt;=18),1,IF(AND(AV10&gt;=19,AV10&lt;=25),1.2,1.3)))</f>
        <v>#REF!</v>
      </c>
      <c r="BC10" s="369" t="e">
        <f aca="true" t="shared" si="2" ref="BC10:BC16">(AX10*BA10+AY10*BB10)+AZ10/8*2.5</f>
        <v>#REF!</v>
      </c>
      <c r="BD10" s="369"/>
      <c r="BE10" s="369"/>
      <c r="BF10" s="369"/>
      <c r="BG10" s="369"/>
      <c r="BH10" s="369"/>
      <c r="BI10" s="369"/>
      <c r="BJ10" s="510" t="e">
        <f aca="true" t="shared" si="3" ref="BJ10:BJ19">BC10+BI10</f>
        <v>#REF!</v>
      </c>
      <c r="BK10" s="369"/>
      <c r="BL10" s="369"/>
      <c r="BM10" s="369"/>
      <c r="BN10" s="370"/>
      <c r="BO10" s="370"/>
      <c r="BP10" s="982"/>
      <c r="BQ10" s="371">
        <f>1*1</f>
        <v>1</v>
      </c>
      <c r="BR10" s="371">
        <f>2*0.3</f>
        <v>0.6</v>
      </c>
      <c r="BS10" s="509" t="e">
        <f>0.1*AV10</f>
        <v>#REF!</v>
      </c>
      <c r="BT10" s="369"/>
      <c r="BU10" s="369"/>
      <c r="BV10" s="978"/>
      <c r="BW10" s="978"/>
      <c r="BX10" s="978"/>
      <c r="BY10" s="369"/>
      <c r="BZ10" s="369"/>
      <c r="CA10" s="369"/>
      <c r="CB10" s="369"/>
      <c r="CC10" s="369"/>
      <c r="CD10" s="986"/>
      <c r="CE10" s="990"/>
      <c r="CF10" s="982"/>
      <c r="CG10" s="994"/>
      <c r="CH10" s="270"/>
      <c r="CI10" s="267" t="e">
        <f>2*0.3+0.1*AV10</f>
        <v>#REF!</v>
      </c>
      <c r="CJ10" s="267" t="e">
        <f>SUM(BR10:BS10)</f>
        <v>#REF!</v>
      </c>
      <c r="CK10" s="268"/>
      <c r="CL10" s="268" t="s">
        <v>346</v>
      </c>
    </row>
    <row r="11" spans="1:90" s="264" customFormat="1" ht="12" thickBot="1">
      <c r="A11" s="970"/>
      <c r="B11" s="974"/>
      <c r="C11" s="239" t="s">
        <v>227</v>
      </c>
      <c r="D11" s="16" t="s">
        <v>221</v>
      </c>
      <c r="E11" s="367"/>
      <c r="F11" s="367">
        <v>6</v>
      </c>
      <c r="G11" s="367">
        <v>6</v>
      </c>
      <c r="H11" s="367">
        <v>6</v>
      </c>
      <c r="I11" s="367">
        <v>6</v>
      </c>
      <c r="J11" s="367">
        <v>6</v>
      </c>
      <c r="K11" s="367">
        <v>6</v>
      </c>
      <c r="L11" s="367">
        <v>6</v>
      </c>
      <c r="M11" s="367">
        <v>6</v>
      </c>
      <c r="N11" s="367">
        <v>6</v>
      </c>
      <c r="O11" s="367">
        <v>6</v>
      </c>
      <c r="P11" s="367">
        <v>6</v>
      </c>
      <c r="Q11" s="367">
        <v>6</v>
      </c>
      <c r="R11" s="367">
        <v>6</v>
      </c>
      <c r="S11" s="367">
        <v>6</v>
      </c>
      <c r="T11" s="367">
        <v>6</v>
      </c>
      <c r="U11" s="367"/>
      <c r="V11" s="367"/>
      <c r="W11" s="367"/>
      <c r="X11" s="368"/>
      <c r="Y11" s="368"/>
      <c r="Z11" s="368"/>
      <c r="AA11" s="368"/>
      <c r="AB11" s="368"/>
      <c r="AC11" s="368"/>
      <c r="AD11" s="368"/>
      <c r="AE11" s="368"/>
      <c r="AF11" s="368"/>
      <c r="AG11" s="368"/>
      <c r="AH11" s="368"/>
      <c r="AI11" s="368"/>
      <c r="AJ11" s="368"/>
      <c r="AK11" s="368"/>
      <c r="AL11" s="368"/>
      <c r="AM11" s="368"/>
      <c r="AN11" s="368"/>
      <c r="AO11" s="368"/>
      <c r="AP11" s="368"/>
      <c r="AQ11" s="368"/>
      <c r="AR11" s="369"/>
      <c r="AS11" s="369"/>
      <c r="AT11" s="369"/>
      <c r="AU11" s="978"/>
      <c r="AV11" s="363" t="e">
        <f>VLOOKUP(D11,'DANH SACH H'!#REF!,2,0)</f>
        <v>#REF!</v>
      </c>
      <c r="AW11" s="369" t="e">
        <f>VLOOKUP(D11,'[1]DANH SACH H'!$A$1:$C$11,3,0)</f>
        <v>#N/A</v>
      </c>
      <c r="AX11" s="16">
        <v>48</v>
      </c>
      <c r="AY11" s="16">
        <v>12</v>
      </c>
      <c r="AZ11" s="370"/>
      <c r="BA11" s="369" t="e">
        <f t="shared" si="0"/>
        <v>#REF!</v>
      </c>
      <c r="BB11" s="369" t="e">
        <f t="shared" si="1"/>
        <v>#REF!</v>
      </c>
      <c r="BC11" s="369" t="e">
        <f t="shared" si="2"/>
        <v>#REF!</v>
      </c>
      <c r="BD11" s="370"/>
      <c r="BE11" s="370"/>
      <c r="BF11" s="370"/>
      <c r="BG11" s="370"/>
      <c r="BH11" s="370"/>
      <c r="BI11" s="370"/>
      <c r="BJ11" s="510" t="e">
        <f t="shared" si="3"/>
        <v>#REF!</v>
      </c>
      <c r="BK11" s="370"/>
      <c r="BL11" s="370"/>
      <c r="BM11" s="370"/>
      <c r="BN11" s="370"/>
      <c r="BO11" s="370"/>
      <c r="BP11" s="982"/>
      <c r="BQ11" s="371">
        <f>1*0.5</f>
        <v>0.5</v>
      </c>
      <c r="BR11" s="371">
        <f>8*0.3</f>
        <v>2.4</v>
      </c>
      <c r="BS11" s="371" t="e">
        <f>0.2*AV11</f>
        <v>#REF!</v>
      </c>
      <c r="BT11" s="369"/>
      <c r="BU11" s="369"/>
      <c r="BV11" s="978"/>
      <c r="BW11" s="978"/>
      <c r="BX11" s="978"/>
      <c r="BY11" s="369"/>
      <c r="BZ11" s="369"/>
      <c r="CA11" s="369"/>
      <c r="CB11" s="369"/>
      <c r="CC11" s="369"/>
      <c r="CD11" s="986"/>
      <c r="CE11" s="990"/>
      <c r="CF11" s="982"/>
      <c r="CG11" s="994"/>
      <c r="CH11" s="270"/>
      <c r="CI11" s="266"/>
      <c r="CJ11" s="267" t="e">
        <f>SUM(BR11:BS11)</f>
        <v>#REF!</v>
      </c>
      <c r="CK11" s="268"/>
      <c r="CL11" s="268" t="s">
        <v>346</v>
      </c>
    </row>
    <row r="12" spans="1:90" s="264" customFormat="1" ht="19.5" thickBot="1">
      <c r="A12" s="970"/>
      <c r="B12" s="974"/>
      <c r="C12" s="314" t="s">
        <v>272</v>
      </c>
      <c r="D12" s="16" t="s">
        <v>214</v>
      </c>
      <c r="E12" s="367">
        <v>8</v>
      </c>
      <c r="F12" s="367">
        <v>8</v>
      </c>
      <c r="G12" s="367">
        <v>8</v>
      </c>
      <c r="H12" s="367">
        <v>8</v>
      </c>
      <c r="I12" s="367">
        <v>8</v>
      </c>
      <c r="J12" s="367">
        <v>8</v>
      </c>
      <c r="K12" s="367">
        <v>8</v>
      </c>
      <c r="L12" s="367">
        <v>8</v>
      </c>
      <c r="M12" s="367">
        <v>8</v>
      </c>
      <c r="N12" s="367">
        <v>8</v>
      </c>
      <c r="O12" s="367">
        <v>8</v>
      </c>
      <c r="P12" s="367">
        <v>8</v>
      </c>
      <c r="Q12" s="367">
        <v>8</v>
      </c>
      <c r="R12" s="367">
        <v>8</v>
      </c>
      <c r="S12" s="367">
        <v>8</v>
      </c>
      <c r="T12" s="367">
        <v>8</v>
      </c>
      <c r="U12" s="367">
        <v>8</v>
      </c>
      <c r="V12" s="367">
        <v>4</v>
      </c>
      <c r="W12" s="372"/>
      <c r="X12" s="368"/>
      <c r="Y12" s="368"/>
      <c r="Z12" s="368"/>
      <c r="AA12" s="368"/>
      <c r="AB12" s="368"/>
      <c r="AC12" s="368"/>
      <c r="AD12" s="368"/>
      <c r="AE12" s="368"/>
      <c r="AF12" s="368"/>
      <c r="AG12" s="368"/>
      <c r="AH12" s="368"/>
      <c r="AI12" s="368"/>
      <c r="AJ12" s="368"/>
      <c r="AK12" s="368"/>
      <c r="AL12" s="368"/>
      <c r="AM12" s="368"/>
      <c r="AN12" s="368"/>
      <c r="AO12" s="368"/>
      <c r="AP12" s="368"/>
      <c r="AQ12" s="368"/>
      <c r="AR12" s="369"/>
      <c r="AS12" s="369"/>
      <c r="AT12" s="369"/>
      <c r="AU12" s="978"/>
      <c r="AV12" s="363" t="e">
        <f>VLOOKUP(D12,'DANH SACH H'!#REF!,2,0)</f>
        <v>#REF!</v>
      </c>
      <c r="AW12" s="369">
        <f>VLOOKUP(D12,'[1]DANH SACH H'!$A$1:$C$11,3,0)</f>
        <v>24</v>
      </c>
      <c r="AX12" s="16">
        <v>26</v>
      </c>
      <c r="AY12" s="16">
        <v>94</v>
      </c>
      <c r="AZ12" s="370"/>
      <c r="BA12" s="369" t="e">
        <f t="shared" si="0"/>
        <v>#REF!</v>
      </c>
      <c r="BB12" s="369" t="e">
        <f t="shared" si="1"/>
        <v>#REF!</v>
      </c>
      <c r="BC12" s="369" t="e">
        <f t="shared" si="2"/>
        <v>#REF!</v>
      </c>
      <c r="BD12" s="370"/>
      <c r="BE12" s="370"/>
      <c r="BF12" s="370"/>
      <c r="BG12" s="370"/>
      <c r="BH12" s="370"/>
      <c r="BI12" s="370"/>
      <c r="BJ12" s="510" t="e">
        <f t="shared" si="3"/>
        <v>#REF!</v>
      </c>
      <c r="BK12" s="370"/>
      <c r="BL12" s="370"/>
      <c r="BM12" s="370"/>
      <c r="BN12" s="370"/>
      <c r="BO12" s="370"/>
      <c r="BP12" s="982"/>
      <c r="BQ12" s="371">
        <f>1*0.5</f>
        <v>0.5</v>
      </c>
      <c r="BR12" s="371">
        <f>8*0.3</f>
        <v>2.4</v>
      </c>
      <c r="BS12" s="371" t="e">
        <f>0.2*AV12</f>
        <v>#REF!</v>
      </c>
      <c r="BT12" s="369"/>
      <c r="BU12" s="369"/>
      <c r="BV12" s="978"/>
      <c r="BW12" s="978"/>
      <c r="BX12" s="978"/>
      <c r="BY12" s="369"/>
      <c r="BZ12" s="369"/>
      <c r="CA12" s="369"/>
      <c r="CB12" s="369"/>
      <c r="CC12" s="369"/>
      <c r="CD12" s="986"/>
      <c r="CE12" s="990"/>
      <c r="CF12" s="982"/>
      <c r="CG12" s="994"/>
      <c r="CH12" s="270"/>
      <c r="CI12" s="266"/>
      <c r="CJ12" s="267" t="e">
        <f>SUM(BR12:BS12)</f>
        <v>#REF!</v>
      </c>
      <c r="CK12" s="268"/>
      <c r="CL12" s="268" t="s">
        <v>346</v>
      </c>
    </row>
    <row r="13" spans="1:90" s="264" customFormat="1" ht="16.5" customHeight="1" thickBot="1">
      <c r="A13" s="970"/>
      <c r="B13" s="974"/>
      <c r="C13" s="15" t="s">
        <v>124</v>
      </c>
      <c r="D13" s="16" t="s">
        <v>215</v>
      </c>
      <c r="E13" s="369">
        <v>6</v>
      </c>
      <c r="F13" s="369">
        <v>6</v>
      </c>
      <c r="G13" s="369">
        <v>6</v>
      </c>
      <c r="H13" s="369">
        <v>6</v>
      </c>
      <c r="I13" s="369">
        <v>6</v>
      </c>
      <c r="J13" s="369">
        <v>6</v>
      </c>
      <c r="K13" s="369">
        <v>6</v>
      </c>
      <c r="L13" s="369">
        <v>6</v>
      </c>
      <c r="M13" s="369">
        <v>6</v>
      </c>
      <c r="N13" s="369">
        <v>6</v>
      </c>
      <c r="O13" s="369">
        <v>6</v>
      </c>
      <c r="P13" s="369">
        <v>6</v>
      </c>
      <c r="Q13" s="369">
        <v>6</v>
      </c>
      <c r="R13" s="369">
        <v>6</v>
      </c>
      <c r="S13" s="369">
        <v>6</v>
      </c>
      <c r="T13" s="369"/>
      <c r="U13" s="369"/>
      <c r="V13" s="369"/>
      <c r="W13" s="369"/>
      <c r="X13" s="368"/>
      <c r="Y13" s="368"/>
      <c r="Z13" s="368"/>
      <c r="AA13" s="368"/>
      <c r="AB13" s="368"/>
      <c r="AC13" s="368"/>
      <c r="AD13" s="368"/>
      <c r="AE13" s="368"/>
      <c r="AF13" s="368"/>
      <c r="AG13" s="368"/>
      <c r="AH13" s="368"/>
      <c r="AI13" s="368"/>
      <c r="AJ13" s="368"/>
      <c r="AK13" s="368"/>
      <c r="AL13" s="368"/>
      <c r="AM13" s="368"/>
      <c r="AN13" s="368"/>
      <c r="AO13" s="368"/>
      <c r="AP13" s="368"/>
      <c r="AQ13" s="368"/>
      <c r="AR13" s="369"/>
      <c r="AS13" s="369"/>
      <c r="AT13" s="369"/>
      <c r="AU13" s="978"/>
      <c r="AV13" s="363" t="e">
        <f>VLOOKUP(D13,'DANH SACH H'!#REF!,2,0)</f>
        <v>#REF!</v>
      </c>
      <c r="AW13" s="369">
        <f>VLOOKUP(D13,'[1]DANH SACH H'!$A$1:$C$11,3,0)</f>
        <v>35</v>
      </c>
      <c r="AX13" s="369"/>
      <c r="AY13" s="369"/>
      <c r="AZ13" s="370"/>
      <c r="BA13" s="369"/>
      <c r="BB13" s="369"/>
      <c r="BC13" s="369"/>
      <c r="BD13" s="370"/>
      <c r="BE13" s="370"/>
      <c r="BF13" s="370"/>
      <c r="BG13" s="370"/>
      <c r="BH13" s="370"/>
      <c r="BI13" s="370"/>
      <c r="BJ13" s="510">
        <f t="shared" si="3"/>
        <v>0</v>
      </c>
      <c r="BK13" s="370"/>
      <c r="BL13" s="370"/>
      <c r="BM13" s="370"/>
      <c r="BN13" s="370"/>
      <c r="BO13" s="370"/>
      <c r="BP13" s="982"/>
      <c r="BQ13" s="371">
        <f>1*0.5</f>
        <v>0.5</v>
      </c>
      <c r="BR13" s="371">
        <f>8*0.3</f>
        <v>2.4</v>
      </c>
      <c r="BS13" s="371">
        <f>0.2*AW13</f>
        <v>7</v>
      </c>
      <c r="BT13" s="369"/>
      <c r="BU13" s="369"/>
      <c r="BV13" s="978"/>
      <c r="BW13" s="978"/>
      <c r="BX13" s="978"/>
      <c r="BY13" s="369"/>
      <c r="BZ13" s="369"/>
      <c r="CA13" s="369"/>
      <c r="CB13" s="369"/>
      <c r="CC13" s="369"/>
      <c r="CD13" s="986"/>
      <c r="CE13" s="990"/>
      <c r="CF13" s="982"/>
      <c r="CG13" s="994"/>
      <c r="CH13" s="270"/>
      <c r="CI13" s="266"/>
      <c r="CJ13" s="267">
        <f>SUM(BR13:BS13)</f>
        <v>9.4</v>
      </c>
      <c r="CK13" s="268"/>
      <c r="CL13" s="268" t="s">
        <v>346</v>
      </c>
    </row>
    <row r="14" spans="1:90" s="264" customFormat="1" ht="12" thickBot="1">
      <c r="A14" s="970"/>
      <c r="B14" s="974"/>
      <c r="C14" s="373"/>
      <c r="D14" s="369"/>
      <c r="E14" s="367"/>
      <c r="F14" s="367"/>
      <c r="G14" s="367"/>
      <c r="H14" s="367">
        <v>4</v>
      </c>
      <c r="I14" s="367">
        <v>4</v>
      </c>
      <c r="J14" s="367">
        <v>4</v>
      </c>
      <c r="K14" s="367">
        <v>4</v>
      </c>
      <c r="L14" s="367">
        <v>4</v>
      </c>
      <c r="M14" s="367">
        <v>4</v>
      </c>
      <c r="N14" s="367">
        <v>4</v>
      </c>
      <c r="O14" s="367">
        <v>4</v>
      </c>
      <c r="P14" s="367">
        <v>4</v>
      </c>
      <c r="Q14" s="367">
        <v>4</v>
      </c>
      <c r="R14" s="367">
        <v>4</v>
      </c>
      <c r="S14" s="367">
        <v>4</v>
      </c>
      <c r="T14" s="367">
        <v>4</v>
      </c>
      <c r="U14" s="367">
        <v>8</v>
      </c>
      <c r="V14" s="367">
        <v>8</v>
      </c>
      <c r="W14" s="367">
        <v>7</v>
      </c>
      <c r="X14" s="368"/>
      <c r="Y14" s="368"/>
      <c r="Z14" s="368"/>
      <c r="AA14" s="368"/>
      <c r="AB14" s="369"/>
      <c r="AC14" s="369"/>
      <c r="AD14" s="369"/>
      <c r="AE14" s="369"/>
      <c r="AF14" s="369"/>
      <c r="AG14" s="369"/>
      <c r="AH14" s="369"/>
      <c r="AI14" s="369"/>
      <c r="AJ14" s="369"/>
      <c r="AK14" s="369"/>
      <c r="AL14" s="368"/>
      <c r="AM14" s="368"/>
      <c r="AN14" s="368"/>
      <c r="AO14" s="368"/>
      <c r="AP14" s="368"/>
      <c r="AQ14" s="368"/>
      <c r="AR14" s="369"/>
      <c r="AS14" s="369"/>
      <c r="AT14" s="369"/>
      <c r="AU14" s="978"/>
      <c r="AV14" s="363" t="e">
        <f>VLOOKUP(D14,'DANH SACH H'!#REF!,2,0)</f>
        <v>#REF!</v>
      </c>
      <c r="AW14" s="369" t="e">
        <f>VLOOKUP(D14,'[1]DANH SACH H'!$A$1:$C$11,3,0)</f>
        <v>#N/A</v>
      </c>
      <c r="AX14" s="369">
        <v>57</v>
      </c>
      <c r="AY14" s="369">
        <v>18</v>
      </c>
      <c r="AZ14" s="370"/>
      <c r="BA14" s="369" t="e">
        <f t="shared" si="0"/>
        <v>#REF!</v>
      </c>
      <c r="BB14" s="369" t="e">
        <f t="shared" si="1"/>
        <v>#REF!</v>
      </c>
      <c r="BC14" s="369" t="e">
        <f t="shared" si="2"/>
        <v>#REF!</v>
      </c>
      <c r="BD14" s="370"/>
      <c r="BE14" s="370"/>
      <c r="BF14" s="370"/>
      <c r="BG14" s="370"/>
      <c r="BH14" s="370"/>
      <c r="BI14" s="370"/>
      <c r="BJ14" s="510" t="e">
        <f t="shared" si="3"/>
        <v>#REF!</v>
      </c>
      <c r="BK14" s="370"/>
      <c r="BL14" s="370"/>
      <c r="BM14" s="370"/>
      <c r="BN14" s="370"/>
      <c r="BO14" s="370"/>
      <c r="BP14" s="982"/>
      <c r="BQ14" s="371">
        <f>1*1</f>
        <v>1</v>
      </c>
      <c r="BR14" s="371">
        <f>2*0.3</f>
        <v>0.6</v>
      </c>
      <c r="BS14" s="371" t="e">
        <f>0.1*AV14</f>
        <v>#REF!</v>
      </c>
      <c r="BT14" s="369"/>
      <c r="BU14" s="369"/>
      <c r="BV14" s="978"/>
      <c r="BW14" s="978"/>
      <c r="BX14" s="978"/>
      <c r="BY14" s="369"/>
      <c r="BZ14" s="369"/>
      <c r="CA14" s="369"/>
      <c r="CB14" s="369"/>
      <c r="CC14" s="369"/>
      <c r="CD14" s="986"/>
      <c r="CE14" s="990"/>
      <c r="CF14" s="982"/>
      <c r="CG14" s="994"/>
      <c r="CH14" s="270"/>
      <c r="CI14" s="267"/>
      <c r="CJ14" s="271"/>
      <c r="CK14" s="268"/>
      <c r="CL14" s="268"/>
    </row>
    <row r="15" spans="1:90" s="264" customFormat="1" ht="12" thickBot="1">
      <c r="A15" s="970"/>
      <c r="B15" s="974"/>
      <c r="C15" s="373"/>
      <c r="D15" s="369"/>
      <c r="E15" s="367"/>
      <c r="F15" s="367"/>
      <c r="G15" s="367"/>
      <c r="H15" s="367"/>
      <c r="I15" s="368">
        <v>8</v>
      </c>
      <c r="J15" s="368">
        <v>8</v>
      </c>
      <c r="K15" s="368">
        <v>8</v>
      </c>
      <c r="L15" s="368">
        <v>8</v>
      </c>
      <c r="M15" s="368">
        <v>8</v>
      </c>
      <c r="N15" s="368">
        <v>8</v>
      </c>
      <c r="O15" s="368">
        <v>8</v>
      </c>
      <c r="P15" s="368">
        <v>8</v>
      </c>
      <c r="Q15" s="368">
        <v>8</v>
      </c>
      <c r="R15" s="368">
        <v>8</v>
      </c>
      <c r="S15" s="368">
        <v>8</v>
      </c>
      <c r="T15" s="368">
        <v>2</v>
      </c>
      <c r="U15" s="367"/>
      <c r="V15" s="367"/>
      <c r="W15" s="367"/>
      <c r="X15" s="368"/>
      <c r="Y15" s="368"/>
      <c r="Z15" s="368"/>
      <c r="AA15" s="368"/>
      <c r="AB15" s="369"/>
      <c r="AC15" s="369"/>
      <c r="AD15" s="369"/>
      <c r="AE15" s="369"/>
      <c r="AF15" s="369"/>
      <c r="AG15" s="369"/>
      <c r="AH15" s="369"/>
      <c r="AI15" s="369"/>
      <c r="AJ15" s="369"/>
      <c r="AK15" s="369"/>
      <c r="AL15" s="368"/>
      <c r="AM15" s="368"/>
      <c r="AN15" s="368"/>
      <c r="AO15" s="368"/>
      <c r="AP15" s="368"/>
      <c r="AQ15" s="368"/>
      <c r="AR15" s="369"/>
      <c r="AS15" s="369"/>
      <c r="AT15" s="369"/>
      <c r="AU15" s="978"/>
      <c r="AV15" s="363" t="e">
        <f>VLOOKUP(D15,'DANH SACH H'!#REF!,2,0)</f>
        <v>#REF!</v>
      </c>
      <c r="AW15" s="369" t="e">
        <f>VLOOKUP(D15,'[1]DANH SACH H'!$A$1:$C$11,3,0)</f>
        <v>#N/A</v>
      </c>
      <c r="AX15" s="369">
        <v>19</v>
      </c>
      <c r="AY15" s="369">
        <v>71</v>
      </c>
      <c r="AZ15" s="370"/>
      <c r="BA15" s="369" t="e">
        <f t="shared" si="0"/>
        <v>#REF!</v>
      </c>
      <c r="BB15" s="369" t="e">
        <f t="shared" si="1"/>
        <v>#REF!</v>
      </c>
      <c r="BC15" s="369" t="e">
        <f t="shared" si="2"/>
        <v>#REF!</v>
      </c>
      <c r="BD15" s="370"/>
      <c r="BE15" s="370"/>
      <c r="BF15" s="370"/>
      <c r="BG15" s="370"/>
      <c r="BH15" s="370"/>
      <c r="BI15" s="370"/>
      <c r="BJ15" s="510" t="e">
        <f t="shared" si="3"/>
        <v>#REF!</v>
      </c>
      <c r="BK15" s="370"/>
      <c r="BL15" s="370"/>
      <c r="BM15" s="370"/>
      <c r="BN15" s="370"/>
      <c r="BO15" s="370"/>
      <c r="BP15" s="982"/>
      <c r="BQ15" s="371">
        <f>1*0.5</f>
        <v>0.5</v>
      </c>
      <c r="BR15" s="371">
        <f>8*0.3</f>
        <v>2.4</v>
      </c>
      <c r="BS15" s="371" t="e">
        <f>0.2*AV15</f>
        <v>#REF!</v>
      </c>
      <c r="BT15" s="369"/>
      <c r="BU15" s="369"/>
      <c r="BV15" s="978"/>
      <c r="BW15" s="978"/>
      <c r="BX15" s="978"/>
      <c r="BY15" s="369"/>
      <c r="BZ15" s="369"/>
      <c r="CA15" s="369"/>
      <c r="CB15" s="369"/>
      <c r="CC15" s="369"/>
      <c r="CD15" s="986"/>
      <c r="CE15" s="990"/>
      <c r="CF15" s="982"/>
      <c r="CG15" s="994"/>
      <c r="CH15" s="270"/>
      <c r="CI15" s="267"/>
      <c r="CJ15" s="271"/>
      <c r="CK15" s="268"/>
      <c r="CL15" s="268"/>
    </row>
    <row r="16" spans="1:90" s="264" customFormat="1" ht="12" thickBot="1">
      <c r="A16" s="970"/>
      <c r="B16" s="974"/>
      <c r="C16" s="373"/>
      <c r="D16" s="369"/>
      <c r="E16" s="367"/>
      <c r="F16" s="367"/>
      <c r="G16" s="367"/>
      <c r="H16" s="367">
        <v>3</v>
      </c>
      <c r="I16" s="367">
        <v>3</v>
      </c>
      <c r="J16" s="367">
        <v>3</v>
      </c>
      <c r="K16" s="367">
        <v>3</v>
      </c>
      <c r="L16" s="367">
        <v>3</v>
      </c>
      <c r="M16" s="367">
        <v>3</v>
      </c>
      <c r="N16" s="367">
        <v>3</v>
      </c>
      <c r="O16" s="367">
        <v>3</v>
      </c>
      <c r="P16" s="367">
        <v>3</v>
      </c>
      <c r="Q16" s="367">
        <v>3</v>
      </c>
      <c r="R16" s="367">
        <v>3</v>
      </c>
      <c r="S16" s="367">
        <v>3</v>
      </c>
      <c r="T16" s="367">
        <v>3</v>
      </c>
      <c r="U16" s="367">
        <v>3</v>
      </c>
      <c r="V16" s="367">
        <v>3</v>
      </c>
      <c r="W16" s="367"/>
      <c r="X16" s="368"/>
      <c r="Y16" s="368"/>
      <c r="Z16" s="368"/>
      <c r="AA16" s="368"/>
      <c r="AB16" s="368"/>
      <c r="AC16" s="368"/>
      <c r="AD16" s="368"/>
      <c r="AE16" s="368"/>
      <c r="AF16" s="368"/>
      <c r="AG16" s="368"/>
      <c r="AH16" s="368"/>
      <c r="AI16" s="368"/>
      <c r="AJ16" s="368"/>
      <c r="AK16" s="368"/>
      <c r="AL16" s="368"/>
      <c r="AM16" s="368"/>
      <c r="AN16" s="368"/>
      <c r="AO16" s="368"/>
      <c r="AP16" s="368"/>
      <c r="AQ16" s="368"/>
      <c r="AR16" s="369"/>
      <c r="AS16" s="369"/>
      <c r="AT16" s="369"/>
      <c r="AU16" s="978"/>
      <c r="AV16" s="363" t="e">
        <f>VLOOKUP(D16,'DANH SACH H'!#REF!,2,0)</f>
        <v>#REF!</v>
      </c>
      <c r="AW16" s="369" t="e">
        <f>VLOOKUP(D16,'[1]DANH SACH H'!$A$1:$C$11,3,0)</f>
        <v>#N/A</v>
      </c>
      <c r="AX16" s="369">
        <v>39</v>
      </c>
      <c r="AY16" s="369">
        <v>6</v>
      </c>
      <c r="AZ16" s="370"/>
      <c r="BA16" s="378" t="e">
        <f t="shared" si="0"/>
        <v>#REF!</v>
      </c>
      <c r="BB16" s="378" t="e">
        <f t="shared" si="1"/>
        <v>#REF!</v>
      </c>
      <c r="BC16" s="378" t="e">
        <f t="shared" si="2"/>
        <v>#REF!</v>
      </c>
      <c r="BD16" s="511"/>
      <c r="BE16" s="370"/>
      <c r="BF16" s="370"/>
      <c r="BG16" s="370"/>
      <c r="BH16" s="370"/>
      <c r="BI16" s="370"/>
      <c r="BJ16" s="510" t="e">
        <f t="shared" si="3"/>
        <v>#REF!</v>
      </c>
      <c r="BK16" s="370"/>
      <c r="BL16" s="370"/>
      <c r="BM16" s="370"/>
      <c r="BN16" s="370"/>
      <c r="BO16" s="370"/>
      <c r="BP16" s="982"/>
      <c r="BQ16" s="371">
        <f>1*1</f>
        <v>1</v>
      </c>
      <c r="BR16" s="371">
        <f>2*0.3</f>
        <v>0.6</v>
      </c>
      <c r="BS16" s="371" t="e">
        <f>0.1*AV16</f>
        <v>#REF!</v>
      </c>
      <c r="BT16" s="369"/>
      <c r="BU16" s="369"/>
      <c r="BV16" s="978"/>
      <c r="BW16" s="978"/>
      <c r="BX16" s="978"/>
      <c r="BY16" s="369"/>
      <c r="BZ16" s="369"/>
      <c r="CA16" s="369"/>
      <c r="CB16" s="369"/>
      <c r="CC16" s="369"/>
      <c r="CD16" s="986"/>
      <c r="CE16" s="990"/>
      <c r="CF16" s="982"/>
      <c r="CG16" s="994"/>
      <c r="CH16" s="270"/>
      <c r="CI16" s="267"/>
      <c r="CJ16" s="271"/>
      <c r="CK16" s="268"/>
      <c r="CL16" s="268"/>
    </row>
    <row r="17" spans="1:94" s="264" customFormat="1" ht="12" thickBot="1">
      <c r="A17" s="971"/>
      <c r="B17" s="975"/>
      <c r="C17" s="370"/>
      <c r="D17" s="369"/>
      <c r="E17" s="374"/>
      <c r="F17" s="374"/>
      <c r="G17" s="374"/>
      <c r="H17" s="374"/>
      <c r="I17" s="374"/>
      <c r="J17" s="374"/>
      <c r="K17" s="374"/>
      <c r="L17" s="374"/>
      <c r="M17" s="374"/>
      <c r="N17" s="374"/>
      <c r="O17" s="374"/>
      <c r="P17" s="374"/>
      <c r="Q17" s="374"/>
      <c r="R17" s="374"/>
      <c r="S17" s="374"/>
      <c r="T17" s="374"/>
      <c r="U17" s="374"/>
      <c r="V17" s="374"/>
      <c r="W17" s="374"/>
      <c r="X17" s="374"/>
      <c r="Y17" s="367">
        <v>12</v>
      </c>
      <c r="Z17" s="367">
        <v>12</v>
      </c>
      <c r="AA17" s="367">
        <v>12</v>
      </c>
      <c r="AB17" s="367">
        <v>12</v>
      </c>
      <c r="AC17" s="367">
        <v>12</v>
      </c>
      <c r="AD17" s="367"/>
      <c r="AE17" s="367"/>
      <c r="AF17" s="367"/>
      <c r="AG17" s="367"/>
      <c r="AH17" s="367"/>
      <c r="AI17" s="367"/>
      <c r="AJ17" s="367"/>
      <c r="AK17" s="367"/>
      <c r="AL17" s="374"/>
      <c r="AM17" s="374"/>
      <c r="AN17" s="374"/>
      <c r="AO17" s="374"/>
      <c r="AP17" s="374"/>
      <c r="AQ17" s="374"/>
      <c r="AR17" s="375"/>
      <c r="AS17" s="375"/>
      <c r="AT17" s="375"/>
      <c r="AU17" s="979"/>
      <c r="AV17" s="363" t="e">
        <f>VLOOKUP(D17,'DANH SACH H'!#REF!,2,0)</f>
        <v>#REF!</v>
      </c>
      <c r="AW17" s="369" t="e">
        <f>VLOOKUP(D17,'[1]DANH SACH H'!$A$1:$C$11,3,0)</f>
        <v>#N/A</v>
      </c>
      <c r="AX17" s="369"/>
      <c r="AY17" s="369"/>
      <c r="AZ17" s="369"/>
      <c r="BA17" s="369"/>
      <c r="BB17" s="369"/>
      <c r="BC17" s="369"/>
      <c r="BD17" s="369"/>
      <c r="BE17" s="369"/>
      <c r="BF17" s="369"/>
      <c r="BG17" s="370" t="e">
        <f>IF(AW17&lt;25,0.8,IF(AND(AW17&gt;=25,AW17&lt;=35),1,IF(AND(AW17&gt;=36,AW17&lt;=50),1.2,1.3)))</f>
        <v>#N/A</v>
      </c>
      <c r="BH17" s="370" t="e">
        <f>IF(AW17&lt;15,0.8,IF(AND(AW17&gt;=15,AW17&lt;=18),1,IF(AND(AW17&gt;=19,AW17&lt;=25),1.2,1.3)))</f>
        <v>#N/A</v>
      </c>
      <c r="BI17" s="369" t="e">
        <f>(BD17*BG17+BE17*BH17)+BF17/8*2.5+SUM(BD17:BE17)*0.1</f>
        <v>#N/A</v>
      </c>
      <c r="BJ17" s="510" t="e">
        <f t="shared" si="3"/>
        <v>#N/A</v>
      </c>
      <c r="BK17" s="370"/>
      <c r="BL17" s="370"/>
      <c r="BM17" s="370"/>
      <c r="BN17" s="376"/>
      <c r="BO17" s="376"/>
      <c r="BP17" s="983"/>
      <c r="BQ17" s="371">
        <f>1*0.5</f>
        <v>0.5</v>
      </c>
      <c r="BR17" s="371">
        <f>8*0.3</f>
        <v>2.4</v>
      </c>
      <c r="BS17" s="371" t="e">
        <f>0.2*AW17</f>
        <v>#N/A</v>
      </c>
      <c r="BT17" s="375"/>
      <c r="BU17" s="375"/>
      <c r="BV17" s="979"/>
      <c r="BW17" s="979"/>
      <c r="BX17" s="979"/>
      <c r="BY17" s="375"/>
      <c r="BZ17" s="375"/>
      <c r="CA17" s="375"/>
      <c r="CB17" s="375"/>
      <c r="CC17" s="375"/>
      <c r="CD17" s="987"/>
      <c r="CE17" s="991"/>
      <c r="CF17" s="983"/>
      <c r="CG17" s="995"/>
      <c r="CH17" s="270"/>
      <c r="CI17" s="268"/>
      <c r="CJ17" s="268"/>
      <c r="CK17" s="268"/>
      <c r="CL17" s="268"/>
      <c r="CN17" s="267" t="e">
        <f>SUM(BR17:BS17)</f>
        <v>#N/A</v>
      </c>
      <c r="CP17" s="264" t="s">
        <v>415</v>
      </c>
    </row>
    <row r="18" spans="1:94" s="264" customFormat="1" ht="12" thickBot="1">
      <c r="A18" s="971"/>
      <c r="B18" s="975"/>
      <c r="C18" s="370"/>
      <c r="D18" s="369"/>
      <c r="E18" s="374"/>
      <c r="F18" s="374"/>
      <c r="G18" s="374"/>
      <c r="H18" s="374"/>
      <c r="I18" s="374"/>
      <c r="J18" s="374"/>
      <c r="K18" s="374"/>
      <c r="L18" s="374"/>
      <c r="M18" s="374"/>
      <c r="N18" s="374"/>
      <c r="O18" s="374"/>
      <c r="P18" s="374"/>
      <c r="Q18" s="374"/>
      <c r="R18" s="374"/>
      <c r="S18" s="374"/>
      <c r="T18" s="374"/>
      <c r="U18" s="374"/>
      <c r="V18" s="374"/>
      <c r="W18" s="374"/>
      <c r="X18" s="374"/>
      <c r="Y18" s="367">
        <v>18</v>
      </c>
      <c r="Z18" s="367">
        <v>18</v>
      </c>
      <c r="AA18" s="367">
        <v>18</v>
      </c>
      <c r="AB18" s="367">
        <v>18</v>
      </c>
      <c r="AC18" s="367">
        <v>18</v>
      </c>
      <c r="AD18" s="367">
        <v>18</v>
      </c>
      <c r="AE18" s="367">
        <v>12</v>
      </c>
      <c r="AF18" s="367"/>
      <c r="AG18" s="367"/>
      <c r="AH18" s="367"/>
      <c r="AI18" s="367"/>
      <c r="AJ18" s="367"/>
      <c r="AK18" s="367"/>
      <c r="AL18" s="374"/>
      <c r="AM18" s="374"/>
      <c r="AN18" s="374"/>
      <c r="AO18" s="374"/>
      <c r="AP18" s="374"/>
      <c r="AQ18" s="374"/>
      <c r="AR18" s="375"/>
      <c r="AS18" s="375"/>
      <c r="AT18" s="375"/>
      <c r="AU18" s="979"/>
      <c r="AV18" s="363" t="e">
        <f>VLOOKUP(D18,'DANH SACH H'!#REF!,2,0)</f>
        <v>#REF!</v>
      </c>
      <c r="AW18" s="369" t="e">
        <f>VLOOKUP(D18,'[1]DANH SACH H'!$A$1:$C$11,3,0)</f>
        <v>#N/A</v>
      </c>
      <c r="AX18" s="378"/>
      <c r="AY18" s="378"/>
      <c r="AZ18" s="378"/>
      <c r="BA18" s="378"/>
      <c r="BB18" s="378"/>
      <c r="BC18" s="378"/>
      <c r="BD18" s="378"/>
      <c r="BE18" s="369"/>
      <c r="BF18" s="369"/>
      <c r="BG18" s="370" t="e">
        <f>IF(AW18&lt;25,0.8,IF(AND(AW18&gt;=25,AW18&lt;=35),1,IF(AND(AW18&gt;=36,AW18&lt;=50),1.2,1.3)))</f>
        <v>#N/A</v>
      </c>
      <c r="BH18" s="370" t="e">
        <f>IF(AW18&lt;15,0.8,IF(AND(AW18&gt;=15,AW18&lt;=18),1,IF(AND(AW18&gt;=19,AW18&lt;=25),1.2,1.3)))</f>
        <v>#N/A</v>
      </c>
      <c r="BI18" s="369" t="e">
        <f>(BD18*BG18+BE18*BH18)+BF18/8*2.5+SUM(BD18:BE18)*0.1</f>
        <v>#N/A</v>
      </c>
      <c r="BJ18" s="510" t="e">
        <f t="shared" si="3"/>
        <v>#N/A</v>
      </c>
      <c r="BK18" s="370"/>
      <c r="BL18" s="370"/>
      <c r="BM18" s="370"/>
      <c r="BN18" s="376"/>
      <c r="BO18" s="376"/>
      <c r="BP18" s="983"/>
      <c r="BQ18" s="371">
        <f>1*0.5</f>
        <v>0.5</v>
      </c>
      <c r="BR18" s="371">
        <f>8*0.3</f>
        <v>2.4</v>
      </c>
      <c r="BS18" s="371" t="e">
        <f>0.2*AW18</f>
        <v>#N/A</v>
      </c>
      <c r="BT18" s="375"/>
      <c r="BU18" s="375"/>
      <c r="BV18" s="979"/>
      <c r="BW18" s="979"/>
      <c r="BX18" s="979"/>
      <c r="BY18" s="375"/>
      <c r="BZ18" s="375"/>
      <c r="CA18" s="375"/>
      <c r="CB18" s="375"/>
      <c r="CC18" s="375"/>
      <c r="CD18" s="987"/>
      <c r="CE18" s="991"/>
      <c r="CF18" s="983"/>
      <c r="CG18" s="995"/>
      <c r="CH18" s="270"/>
      <c r="CI18" s="268"/>
      <c r="CJ18" s="268"/>
      <c r="CK18" s="268"/>
      <c r="CL18" s="268"/>
      <c r="CN18" s="267" t="e">
        <f>SUM(BR18:BS18)</f>
        <v>#N/A</v>
      </c>
      <c r="CP18" s="264" t="s">
        <v>416</v>
      </c>
    </row>
    <row r="19" spans="1:94" s="264" customFormat="1" ht="12" thickBot="1">
      <c r="A19" s="971"/>
      <c r="B19" s="975"/>
      <c r="C19" s="366"/>
      <c r="D19" s="369"/>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67">
        <v>8</v>
      </c>
      <c r="AG19" s="367">
        <v>8</v>
      </c>
      <c r="AH19" s="367">
        <v>8</v>
      </c>
      <c r="AI19" s="367">
        <v>8</v>
      </c>
      <c r="AJ19" s="367">
        <v>8</v>
      </c>
      <c r="AK19" s="367">
        <v>8</v>
      </c>
      <c r="AL19" s="367">
        <v>8</v>
      </c>
      <c r="AM19" s="367">
        <v>8</v>
      </c>
      <c r="AN19" s="367">
        <v>8</v>
      </c>
      <c r="AO19" s="367">
        <v>8</v>
      </c>
      <c r="AP19" s="367">
        <v>8</v>
      </c>
      <c r="AQ19" s="367">
        <v>8</v>
      </c>
      <c r="AR19" s="367">
        <v>8</v>
      </c>
      <c r="AS19" s="367">
        <v>8</v>
      </c>
      <c r="AT19" s="367">
        <v>8</v>
      </c>
      <c r="AU19" s="979"/>
      <c r="AV19" s="363" t="e">
        <f>VLOOKUP(D19,'DANH SACH H'!#REF!,2,0)</f>
        <v>#REF!</v>
      </c>
      <c r="AW19" s="369" t="e">
        <f>VLOOKUP(D19,'[1]DANH SACH H'!$A$1:$C$11,3,0)</f>
        <v>#N/A</v>
      </c>
      <c r="AX19" s="369"/>
      <c r="AY19" s="369"/>
      <c r="AZ19" s="369"/>
      <c r="BA19" s="369"/>
      <c r="BB19" s="369"/>
      <c r="BC19" s="369"/>
      <c r="BD19" s="369"/>
      <c r="BE19" s="369"/>
      <c r="BF19" s="369"/>
      <c r="BG19" s="370" t="e">
        <f>IF(AW19&lt;25,0.8,IF(AND(AW19&gt;=25,AW19&lt;=35),1,IF(AND(AW19&gt;=36,AW19&lt;=50),1.2,1.3)))</f>
        <v>#N/A</v>
      </c>
      <c r="BH19" s="370" t="e">
        <f>IF(AW19&lt;15,0.8,IF(AND(AW19&gt;=15,AW19&lt;=18),1,IF(AND(AW19&gt;=19,AW19&lt;=25),1.2,1.3)))</f>
        <v>#N/A</v>
      </c>
      <c r="BI19" s="369" t="e">
        <f>(BD19*BG19+BE19*BH19)+BF19/8*2.5+SUM(BD19:BE19)*0.1</f>
        <v>#N/A</v>
      </c>
      <c r="BJ19" s="512" t="e">
        <f t="shared" si="3"/>
        <v>#N/A</v>
      </c>
      <c r="BK19" s="370"/>
      <c r="BL19" s="370"/>
      <c r="BM19" s="370"/>
      <c r="BN19" s="376"/>
      <c r="BO19" s="376"/>
      <c r="BP19" s="983"/>
      <c r="BQ19" s="371">
        <f>1*0.5</f>
        <v>0.5</v>
      </c>
      <c r="BR19" s="371">
        <f>8*0.3</f>
        <v>2.4</v>
      </c>
      <c r="BS19" s="371" t="e">
        <f>0.2*AW19</f>
        <v>#N/A</v>
      </c>
      <c r="BT19" s="375"/>
      <c r="BU19" s="375"/>
      <c r="BV19" s="979"/>
      <c r="BW19" s="979"/>
      <c r="BX19" s="979"/>
      <c r="BY19" s="375"/>
      <c r="BZ19" s="375"/>
      <c r="CA19" s="375"/>
      <c r="CB19" s="375"/>
      <c r="CC19" s="375"/>
      <c r="CD19" s="987"/>
      <c r="CE19" s="991"/>
      <c r="CF19" s="983"/>
      <c r="CG19" s="995"/>
      <c r="CH19" s="270"/>
      <c r="CI19" s="268"/>
      <c r="CJ19" s="268"/>
      <c r="CK19" s="268"/>
      <c r="CL19" s="268"/>
      <c r="CN19" s="267" t="e">
        <f>SUM(BR19:BS19)</f>
        <v>#N/A</v>
      </c>
      <c r="CP19" s="264" t="s">
        <v>416</v>
      </c>
    </row>
    <row r="20" spans="1:90" s="264" customFormat="1" ht="12" thickBot="1">
      <c r="A20" s="971"/>
      <c r="B20" s="975"/>
      <c r="C20" s="377"/>
      <c r="D20" s="378"/>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9"/>
      <c r="AG20" s="379"/>
      <c r="AH20" s="379"/>
      <c r="AI20" s="379"/>
      <c r="AJ20" s="379"/>
      <c r="AK20" s="379"/>
      <c r="AL20" s="379"/>
      <c r="AM20" s="379"/>
      <c r="AN20" s="379"/>
      <c r="AO20" s="379"/>
      <c r="AP20" s="379"/>
      <c r="AQ20" s="379"/>
      <c r="AR20" s="379"/>
      <c r="AS20" s="379"/>
      <c r="AT20" s="379"/>
      <c r="AU20" s="979"/>
      <c r="AV20" s="363" t="e">
        <f>VLOOKUP(D20,'DANH SACH H'!#REF!,2,0)</f>
        <v>#REF!</v>
      </c>
      <c r="AW20" s="369" t="e">
        <f>VLOOKUP(D20,'[1]DANH SACH H'!$A$1:$C$11,3,0)</f>
        <v>#N/A</v>
      </c>
      <c r="AX20" s="369"/>
      <c r="AY20" s="369"/>
      <c r="AZ20" s="369"/>
      <c r="BA20" s="369"/>
      <c r="BB20" s="369"/>
      <c r="BC20" s="369"/>
      <c r="BD20" s="369"/>
      <c r="BE20" s="369"/>
      <c r="BF20" s="369"/>
      <c r="BG20" s="369"/>
      <c r="BH20" s="369"/>
      <c r="BI20" s="369"/>
      <c r="BJ20" s="369"/>
      <c r="BK20" s="370"/>
      <c r="BL20" s="370"/>
      <c r="BM20" s="376"/>
      <c r="BN20" s="376"/>
      <c r="BO20" s="376"/>
      <c r="BP20" s="983"/>
      <c r="BQ20" s="380"/>
      <c r="BR20" s="380"/>
      <c r="BS20" s="380"/>
      <c r="BT20" s="375"/>
      <c r="BU20" s="375" t="e">
        <f>2*AW20</f>
        <v>#N/A</v>
      </c>
      <c r="BV20" s="979"/>
      <c r="BW20" s="979"/>
      <c r="BX20" s="979"/>
      <c r="BY20" s="375"/>
      <c r="BZ20" s="375"/>
      <c r="CA20" s="375"/>
      <c r="CB20" s="375"/>
      <c r="CC20" s="375"/>
      <c r="CD20" s="987"/>
      <c r="CE20" s="991"/>
      <c r="CF20" s="983"/>
      <c r="CG20" s="995"/>
      <c r="CH20" s="270"/>
      <c r="CI20" s="268"/>
      <c r="CJ20" s="268"/>
      <c r="CK20" s="268"/>
      <c r="CL20" s="268"/>
    </row>
    <row r="21" spans="1:90" s="264" customFormat="1" ht="12" thickBot="1">
      <c r="A21" s="971"/>
      <c r="B21" s="975"/>
      <c r="C21" s="381"/>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979"/>
      <c r="AV21" s="363" t="e">
        <f>VLOOKUP(D21,'DANH SACH H'!#REF!,2,0)</f>
        <v>#REF!</v>
      </c>
      <c r="AW21" s="369"/>
      <c r="AX21" s="369"/>
      <c r="AY21" s="369"/>
      <c r="AZ21" s="369"/>
      <c r="BA21" s="369"/>
      <c r="BB21" s="369"/>
      <c r="BC21" s="369"/>
      <c r="BD21" s="369"/>
      <c r="BE21" s="369"/>
      <c r="BF21" s="369"/>
      <c r="BG21" s="369"/>
      <c r="BH21" s="369"/>
      <c r="BI21" s="369"/>
      <c r="BJ21" s="369"/>
      <c r="BK21" s="370"/>
      <c r="BL21" s="370"/>
      <c r="BM21" s="376"/>
      <c r="BN21" s="376"/>
      <c r="BO21" s="376"/>
      <c r="BP21" s="983"/>
      <c r="BQ21" s="380"/>
      <c r="BR21" s="380"/>
      <c r="BS21" s="380"/>
      <c r="BT21" s="375"/>
      <c r="BU21" s="375"/>
      <c r="BV21" s="979"/>
      <c r="BW21" s="979"/>
      <c r="BX21" s="979"/>
      <c r="BY21" s="375"/>
      <c r="BZ21" s="375"/>
      <c r="CA21" s="375"/>
      <c r="CB21" s="375"/>
      <c r="CC21" s="375"/>
      <c r="CD21" s="987"/>
      <c r="CE21" s="991"/>
      <c r="CF21" s="983"/>
      <c r="CG21" s="995"/>
      <c r="CH21" s="270"/>
      <c r="CI21" s="268"/>
      <c r="CJ21" s="268"/>
      <c r="CK21" s="268"/>
      <c r="CL21" s="268"/>
    </row>
    <row r="22" spans="1:94" s="264" customFormat="1" ht="16.5" customHeight="1" thickBot="1">
      <c r="A22" s="972"/>
      <c r="B22" s="976"/>
      <c r="C22" s="382"/>
      <c r="D22" s="369"/>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980"/>
      <c r="AV22" s="363" t="e">
        <f>VLOOKUP(D22,'DANH SACH H'!#REF!,2,0)</f>
        <v>#REF!</v>
      </c>
      <c r="AW22" s="383" t="e">
        <f>VLOOKUP(D22,'[1]DANH SACH H'!$A$1:$C$11,3,0)</f>
        <v>#N/A</v>
      </c>
      <c r="AX22" s="383"/>
      <c r="AY22" s="383"/>
      <c r="AZ22" s="383"/>
      <c r="BA22" s="383"/>
      <c r="BB22" s="383"/>
      <c r="BC22" s="383"/>
      <c r="BD22" s="383"/>
      <c r="BE22" s="383"/>
      <c r="BF22" s="383"/>
      <c r="BG22" s="383"/>
      <c r="BH22" s="383"/>
      <c r="BI22" s="383"/>
      <c r="BJ22" s="383"/>
      <c r="BK22" s="385"/>
      <c r="BL22" s="385"/>
      <c r="BM22" s="383"/>
      <c r="BN22" s="384"/>
      <c r="BO22" s="384">
        <f>504*15%</f>
        <v>75.6</v>
      </c>
      <c r="BP22" s="984"/>
      <c r="BQ22" s="385"/>
      <c r="BR22" s="385"/>
      <c r="BS22" s="385"/>
      <c r="BT22" s="383"/>
      <c r="BU22" s="383"/>
      <c r="BV22" s="980"/>
      <c r="BW22" s="980"/>
      <c r="BX22" s="980"/>
      <c r="BY22" s="383"/>
      <c r="BZ22" s="383"/>
      <c r="CA22" s="383"/>
      <c r="CB22" s="383"/>
      <c r="CC22" s="383"/>
      <c r="CD22" s="988"/>
      <c r="CE22" s="992"/>
      <c r="CF22" s="984"/>
      <c r="CG22" s="996"/>
      <c r="CH22" s="270"/>
      <c r="CI22" s="268"/>
      <c r="CJ22" s="268"/>
      <c r="CK22" s="268"/>
      <c r="CL22" s="268"/>
      <c r="CP22" s="268"/>
    </row>
    <row r="23" spans="1:90" s="264" customFormat="1" ht="18.75" customHeight="1">
      <c r="A23" s="997">
        <v>2</v>
      </c>
      <c r="B23" s="1000" t="s">
        <v>92</v>
      </c>
      <c r="C23" s="386" t="s">
        <v>351</v>
      </c>
      <c r="D23" s="389" t="s">
        <v>149</v>
      </c>
      <c r="E23" s="387">
        <v>6</v>
      </c>
      <c r="F23" s="387">
        <v>6</v>
      </c>
      <c r="G23" s="387">
        <v>6</v>
      </c>
      <c r="H23" s="387">
        <v>6</v>
      </c>
      <c r="I23" s="387">
        <v>6</v>
      </c>
      <c r="J23" s="387">
        <v>6</v>
      </c>
      <c r="K23" s="387">
        <v>6</v>
      </c>
      <c r="L23" s="387">
        <v>6</v>
      </c>
      <c r="M23" s="387">
        <v>6</v>
      </c>
      <c r="N23" s="387">
        <v>6</v>
      </c>
      <c r="O23" s="387">
        <v>6</v>
      </c>
      <c r="P23" s="387">
        <v>6</v>
      </c>
      <c r="Q23" s="387">
        <v>6</v>
      </c>
      <c r="R23" s="387">
        <v>6</v>
      </c>
      <c r="S23" s="387">
        <v>6</v>
      </c>
      <c r="T23" s="387"/>
      <c r="U23" s="387"/>
      <c r="V23" s="387"/>
      <c r="W23" s="387"/>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1003">
        <f>SUM(E23:W26)+SUM(Z27:AG32)</f>
        <v>766</v>
      </c>
      <c r="AV23" s="389">
        <f>VLOOKUP(D23,'[1]DANH SACH H'!$A$1:$C$11,2,0)</f>
        <v>23</v>
      </c>
      <c r="AW23" s="389">
        <f>VLOOKUP(D23,'[1]DANH SACH H'!$A$1:$C$11,3,0)</f>
        <v>20</v>
      </c>
      <c r="AX23" s="389">
        <v>15</v>
      </c>
      <c r="AY23" s="389">
        <v>75</v>
      </c>
      <c r="AZ23" s="389"/>
      <c r="BA23" s="389">
        <f>IF(AV23&lt;25,0.8,IF(AND(AV23&gt;=25,AV23&lt;=35),1,IF(AND(AV23&gt;=36,AV23&lt;=50),1.2,1.3)))</f>
        <v>0.8</v>
      </c>
      <c r="BB23" s="389">
        <f>IF(AV23&lt;15,0.8,IF(AND(AV23&gt;=15,AV23&lt;=18),1,IF(AND(AV23&gt;=19,AV23&lt;=25),1.2,1.3)))</f>
        <v>1.2</v>
      </c>
      <c r="BC23" s="389">
        <f>(AX23*BA23+AY23*BB23)+AZ23/8*2.5+SUM(AX23:AY23)*0.1</f>
        <v>111</v>
      </c>
      <c r="BD23" s="389"/>
      <c r="BE23" s="389"/>
      <c r="BF23" s="389"/>
      <c r="BG23" s="402"/>
      <c r="BH23" s="402"/>
      <c r="BI23" s="402"/>
      <c r="BJ23" s="513">
        <f>BC23+BI23</f>
        <v>111</v>
      </c>
      <c r="BK23" s="397"/>
      <c r="BL23" s="397"/>
      <c r="BM23" s="389"/>
      <c r="BN23" s="1003"/>
      <c r="BO23" s="390"/>
      <c r="BP23" s="1006"/>
      <c r="BQ23" s="391">
        <f>1*0.5</f>
        <v>0.5</v>
      </c>
      <c r="BR23" s="391">
        <f>8*0.3</f>
        <v>2.4</v>
      </c>
      <c r="BS23" s="391">
        <f>0.2*AV23</f>
        <v>4.6000000000000005</v>
      </c>
      <c r="BT23" s="389"/>
      <c r="BU23" s="389"/>
      <c r="BV23" s="1003"/>
      <c r="BW23" s="1003"/>
      <c r="BX23" s="1003">
        <f>SUM(BN23:BW34)</f>
        <v>75.8</v>
      </c>
      <c r="BY23" s="389"/>
      <c r="BZ23" s="389"/>
      <c r="CA23" s="389"/>
      <c r="CB23" s="389"/>
      <c r="CC23" s="390"/>
      <c r="CD23" s="1006">
        <f>SUM(BJ23:BJ32)+BX23</f>
        <v>1191.2</v>
      </c>
      <c r="CE23" s="1009">
        <v>560</v>
      </c>
      <c r="CF23" s="1006">
        <f>CD23-CE23</f>
        <v>631.2</v>
      </c>
      <c r="CG23" s="1012"/>
      <c r="CI23" s="268"/>
      <c r="CJ23" s="514">
        <f>SUM(BR23:BS23)</f>
        <v>7</v>
      </c>
      <c r="CK23" s="268"/>
      <c r="CL23" s="268" t="s">
        <v>130</v>
      </c>
    </row>
    <row r="24" spans="1:90" s="264" customFormat="1" ht="11.25">
      <c r="A24" s="998"/>
      <c r="B24" s="1001"/>
      <c r="C24" s="392" t="s">
        <v>352</v>
      </c>
      <c r="D24" s="395" t="s">
        <v>149</v>
      </c>
      <c r="E24" s="393">
        <v>8</v>
      </c>
      <c r="F24" s="393">
        <v>8</v>
      </c>
      <c r="G24" s="393">
        <v>8</v>
      </c>
      <c r="H24" s="393">
        <v>8</v>
      </c>
      <c r="I24" s="393">
        <v>8</v>
      </c>
      <c r="J24" s="393">
        <v>8</v>
      </c>
      <c r="K24" s="393">
        <v>8</v>
      </c>
      <c r="L24" s="393">
        <v>8</v>
      </c>
      <c r="M24" s="393">
        <v>8</v>
      </c>
      <c r="N24" s="393">
        <v>8</v>
      </c>
      <c r="O24" s="393">
        <v>8</v>
      </c>
      <c r="P24" s="393">
        <v>8</v>
      </c>
      <c r="Q24" s="393">
        <v>8</v>
      </c>
      <c r="R24" s="393">
        <v>8</v>
      </c>
      <c r="S24" s="393">
        <v>8</v>
      </c>
      <c r="T24" s="393">
        <v>8</v>
      </c>
      <c r="U24" s="393">
        <v>8</v>
      </c>
      <c r="V24" s="393">
        <v>8</v>
      </c>
      <c r="W24" s="393">
        <v>6</v>
      </c>
      <c r="X24" s="394"/>
      <c r="Y24" s="394"/>
      <c r="Z24" s="394"/>
      <c r="AA24" s="394"/>
      <c r="AB24" s="394"/>
      <c r="AC24" s="394"/>
      <c r="AD24" s="394"/>
      <c r="AE24" s="394"/>
      <c r="AF24" s="394"/>
      <c r="AG24" s="394"/>
      <c r="AH24" s="394"/>
      <c r="AI24" s="394"/>
      <c r="AJ24" s="394"/>
      <c r="AK24" s="394"/>
      <c r="AL24" s="394"/>
      <c r="AM24" s="394"/>
      <c r="AN24" s="394"/>
      <c r="AO24" s="394"/>
      <c r="AP24" s="394"/>
      <c r="AQ24" s="394"/>
      <c r="AR24" s="394"/>
      <c r="AS24" s="394"/>
      <c r="AT24" s="394"/>
      <c r="AU24" s="1004"/>
      <c r="AV24" s="395">
        <f>VLOOKUP(D24,'[1]DANH SACH H'!$A$1:$C$11,2,0)</f>
        <v>23</v>
      </c>
      <c r="AW24" s="395">
        <f>VLOOKUP(D24,'[1]DANH SACH H'!$A$1:$C$11,3,0)</f>
        <v>20</v>
      </c>
      <c r="AX24" s="395">
        <v>34</v>
      </c>
      <c r="AY24" s="395">
        <v>116</v>
      </c>
      <c r="AZ24" s="395"/>
      <c r="BA24" s="395">
        <f>IF(AV24&lt;25,0.8,IF(AND(AV24&gt;=25,AV24&lt;=35),1,IF(AND(AV24&gt;=36,AV24&lt;=50),1.2,1.3)))</f>
        <v>0.8</v>
      </c>
      <c r="BB24" s="395">
        <f>IF(AV24&lt;15,0.8,IF(AND(AV24&gt;=15,AV24&lt;=18),1,IF(AND(AV24&gt;=19,AV24&lt;=25),1.2,1.3)))</f>
        <v>1.2</v>
      </c>
      <c r="BC24" s="395">
        <f>(AX24*BA24+AY24*BB24)+AZ24/8*2.5+SUM(AX24:AY24)*0.1</f>
        <v>181.39999999999998</v>
      </c>
      <c r="BD24" s="395"/>
      <c r="BE24" s="395"/>
      <c r="BF24" s="395"/>
      <c r="BG24" s="395"/>
      <c r="BH24" s="395"/>
      <c r="BI24" s="395"/>
      <c r="BJ24" s="513">
        <f aca="true" t="shared" si="4" ref="BJ24:BJ32">BC24+BI24</f>
        <v>181.39999999999998</v>
      </c>
      <c r="BK24" s="397"/>
      <c r="BL24" s="397"/>
      <c r="BM24" s="395"/>
      <c r="BN24" s="1004"/>
      <c r="BO24" s="396"/>
      <c r="BP24" s="1007"/>
      <c r="BQ24" s="397">
        <f aca="true" t="shared" si="5" ref="BQ24:BQ32">1*0.5</f>
        <v>0.5</v>
      </c>
      <c r="BR24" s="397">
        <f aca="true" t="shared" si="6" ref="BR24:BR32">8*0.3</f>
        <v>2.4</v>
      </c>
      <c r="BS24" s="397">
        <f>0.2*AV24</f>
        <v>4.6000000000000005</v>
      </c>
      <c r="BT24" s="395"/>
      <c r="BU24" s="395"/>
      <c r="BV24" s="1004"/>
      <c r="BW24" s="1004"/>
      <c r="BX24" s="1004"/>
      <c r="BY24" s="395"/>
      <c r="BZ24" s="395"/>
      <c r="CA24" s="395"/>
      <c r="CB24" s="395"/>
      <c r="CC24" s="396"/>
      <c r="CD24" s="1007"/>
      <c r="CE24" s="1010"/>
      <c r="CF24" s="1007"/>
      <c r="CG24" s="1013"/>
      <c r="CI24" s="268"/>
      <c r="CJ24" s="514">
        <f>SUM(BR24:BS24)</f>
        <v>7</v>
      </c>
      <c r="CK24" s="268"/>
      <c r="CL24" s="268" t="s">
        <v>130</v>
      </c>
    </row>
    <row r="25" spans="1:90" s="264" customFormat="1" ht="11.25">
      <c r="A25" s="998"/>
      <c r="B25" s="1001"/>
      <c r="C25" s="398" t="s">
        <v>353</v>
      </c>
      <c r="D25" s="395" t="s">
        <v>214</v>
      </c>
      <c r="E25" s="393"/>
      <c r="F25" s="393"/>
      <c r="G25" s="393"/>
      <c r="H25" s="393">
        <v>8</v>
      </c>
      <c r="I25" s="393">
        <v>8</v>
      </c>
      <c r="J25" s="393">
        <v>8</v>
      </c>
      <c r="K25" s="393">
        <v>8</v>
      </c>
      <c r="L25" s="393">
        <v>8</v>
      </c>
      <c r="M25" s="393">
        <v>8</v>
      </c>
      <c r="N25" s="393">
        <v>8</v>
      </c>
      <c r="O25" s="393">
        <v>8</v>
      </c>
      <c r="P25" s="393">
        <v>8</v>
      </c>
      <c r="Q25" s="393">
        <v>8</v>
      </c>
      <c r="R25" s="393">
        <v>8</v>
      </c>
      <c r="S25" s="393">
        <v>8</v>
      </c>
      <c r="T25" s="393">
        <v>8</v>
      </c>
      <c r="U25" s="393">
        <v>16</v>
      </c>
      <c r="V25" s="393">
        <v>16</v>
      </c>
      <c r="W25" s="393">
        <v>14</v>
      </c>
      <c r="X25" s="394"/>
      <c r="Y25" s="394"/>
      <c r="Z25" s="394"/>
      <c r="AA25" s="394"/>
      <c r="AB25" s="394"/>
      <c r="AC25" s="394"/>
      <c r="AD25" s="394"/>
      <c r="AE25" s="394"/>
      <c r="AF25" s="394"/>
      <c r="AG25" s="394"/>
      <c r="AH25" s="394"/>
      <c r="AI25" s="394"/>
      <c r="AJ25" s="394"/>
      <c r="AK25" s="394"/>
      <c r="AL25" s="394"/>
      <c r="AM25" s="394"/>
      <c r="AN25" s="394"/>
      <c r="AO25" s="394"/>
      <c r="AP25" s="394"/>
      <c r="AQ25" s="394"/>
      <c r="AR25" s="394"/>
      <c r="AS25" s="394"/>
      <c r="AT25" s="394"/>
      <c r="AU25" s="1004"/>
      <c r="AV25" s="395">
        <f>VLOOKUP(D25,'[1]DANH SACH H'!$A$1:$C$11,2,0)</f>
        <v>26</v>
      </c>
      <c r="AW25" s="395">
        <f>VLOOKUP(D25,'[1]DANH SACH H'!$A$1:$C$11,3,0)</f>
        <v>24</v>
      </c>
      <c r="AX25" s="395">
        <v>22</v>
      </c>
      <c r="AY25" s="395">
        <v>128</v>
      </c>
      <c r="AZ25" s="395"/>
      <c r="BA25" s="395">
        <f>IF(AV25&lt;25,0.8,IF(AND(AV25&gt;=25,AV25&lt;=35),1,IF(AND(AV25&gt;=36,AV25&lt;=50),1.2,1.3)))</f>
        <v>1</v>
      </c>
      <c r="BB25" s="395">
        <f>IF(AV25&lt;15,0.8,IF(AND(AV25&gt;=15,AV25&lt;=18),1,IF(AND(AV25&gt;=19,AV25&lt;=25),1.2,1.3)))</f>
        <v>1.3</v>
      </c>
      <c r="BC25" s="395">
        <f>(AX25*BA25+AY25*BB25)+AZ25/8*2.5</f>
        <v>188.4</v>
      </c>
      <c r="BD25" s="395"/>
      <c r="BE25" s="395"/>
      <c r="BF25" s="395"/>
      <c r="BG25" s="395"/>
      <c r="BH25" s="395"/>
      <c r="BI25" s="395"/>
      <c r="BJ25" s="513">
        <f t="shared" si="4"/>
        <v>188.4</v>
      </c>
      <c r="BK25" s="397"/>
      <c r="BL25" s="397"/>
      <c r="BM25" s="395"/>
      <c r="BN25" s="1004"/>
      <c r="BO25" s="396"/>
      <c r="BP25" s="1007"/>
      <c r="BQ25" s="397">
        <f t="shared" si="5"/>
        <v>0.5</v>
      </c>
      <c r="BR25" s="397">
        <f t="shared" si="6"/>
        <v>2.4</v>
      </c>
      <c r="BS25" s="397">
        <f>0.2*AV25</f>
        <v>5.2</v>
      </c>
      <c r="BT25" s="395"/>
      <c r="BU25" s="395"/>
      <c r="BV25" s="1004"/>
      <c r="BW25" s="1004"/>
      <c r="BX25" s="1004"/>
      <c r="BY25" s="395"/>
      <c r="BZ25" s="395"/>
      <c r="CA25" s="395"/>
      <c r="CB25" s="395"/>
      <c r="CC25" s="396"/>
      <c r="CD25" s="1007"/>
      <c r="CE25" s="1010"/>
      <c r="CF25" s="1007"/>
      <c r="CG25" s="1013"/>
      <c r="CI25" s="268"/>
      <c r="CJ25" s="514">
        <f>SUM(BR25:BS25)</f>
        <v>7.6</v>
      </c>
      <c r="CK25" s="268"/>
      <c r="CL25" s="268"/>
    </row>
    <row r="26" spans="1:90" s="264" customFormat="1" ht="11.25">
      <c r="A26" s="998"/>
      <c r="B26" s="1001"/>
      <c r="C26" s="399" t="s">
        <v>354</v>
      </c>
      <c r="D26" s="395" t="s">
        <v>350</v>
      </c>
      <c r="E26" s="395">
        <v>8</v>
      </c>
      <c r="F26" s="395">
        <v>8</v>
      </c>
      <c r="G26" s="395">
        <v>8</v>
      </c>
      <c r="H26" s="395">
        <v>8</v>
      </c>
      <c r="I26" s="395">
        <v>8</v>
      </c>
      <c r="J26" s="395">
        <v>8</v>
      </c>
      <c r="K26" s="395">
        <v>8</v>
      </c>
      <c r="L26" s="395">
        <v>8</v>
      </c>
      <c r="M26" s="395">
        <v>8</v>
      </c>
      <c r="N26" s="395">
        <v>8</v>
      </c>
      <c r="O26" s="395">
        <v>8</v>
      </c>
      <c r="P26" s="395">
        <v>4</v>
      </c>
      <c r="Q26" s="395">
        <v>4</v>
      </c>
      <c r="R26" s="395">
        <v>4</v>
      </c>
      <c r="S26" s="395">
        <v>4</v>
      </c>
      <c r="T26" s="395">
        <v>4</v>
      </c>
      <c r="U26" s="395">
        <v>4</v>
      </c>
      <c r="V26" s="395">
        <v>4</v>
      </c>
      <c r="W26" s="395">
        <v>4</v>
      </c>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1004"/>
      <c r="AV26" s="395">
        <f>VLOOKUP(D26,'[1]DANH SACH H'!$A$1:$C$11,2,0)</f>
        <v>15</v>
      </c>
      <c r="AW26" s="395">
        <f>VLOOKUP(D26,'[1]DANH SACH H'!$A$1:$C$11,3,0)</f>
        <v>15</v>
      </c>
      <c r="AX26" s="395">
        <v>15</v>
      </c>
      <c r="AY26" s="395">
        <v>105</v>
      </c>
      <c r="AZ26" s="395"/>
      <c r="BA26" s="395">
        <f>IF(AV26&lt;25,0.8,IF(AND(AV26&gt;=25,AV26&lt;=35),1,IF(AND(AV26&gt;=36,AV26&lt;=50),1.2,1.3)))</f>
        <v>0.8</v>
      </c>
      <c r="BB26" s="395">
        <f>IF(AV26&lt;15,0.8,IF(AND(AV26&gt;=15,AV26&lt;=18),1,IF(AND(AV26&gt;=19,AV26&lt;=25),1.2,1.3)))</f>
        <v>1</v>
      </c>
      <c r="BC26" s="395">
        <f>(AX26*BA26+AY26*BB26)+AZ26/8*2.5</f>
        <v>117</v>
      </c>
      <c r="BD26" s="395"/>
      <c r="BE26" s="395"/>
      <c r="BF26" s="395"/>
      <c r="BG26" s="395"/>
      <c r="BH26" s="395"/>
      <c r="BI26" s="395"/>
      <c r="BJ26" s="513">
        <f t="shared" si="4"/>
        <v>117</v>
      </c>
      <c r="BK26" s="397"/>
      <c r="BL26" s="397"/>
      <c r="BM26" s="395"/>
      <c r="BN26" s="1004"/>
      <c r="BO26" s="396"/>
      <c r="BP26" s="1007"/>
      <c r="BQ26" s="397">
        <f t="shared" si="5"/>
        <v>0.5</v>
      </c>
      <c r="BR26" s="397">
        <f t="shared" si="6"/>
        <v>2.4</v>
      </c>
      <c r="BS26" s="397">
        <f>0.2*AV26</f>
        <v>3</v>
      </c>
      <c r="BT26" s="395"/>
      <c r="BU26" s="395"/>
      <c r="BV26" s="1004"/>
      <c r="BW26" s="1004"/>
      <c r="BX26" s="1004"/>
      <c r="BY26" s="395"/>
      <c r="BZ26" s="395"/>
      <c r="CA26" s="395"/>
      <c r="CB26" s="395"/>
      <c r="CC26" s="396"/>
      <c r="CD26" s="1007"/>
      <c r="CE26" s="1010"/>
      <c r="CF26" s="1007"/>
      <c r="CG26" s="1013"/>
      <c r="CI26" s="268"/>
      <c r="CJ26" s="514">
        <f>SUM(BR26:BS26)</f>
        <v>5.4</v>
      </c>
      <c r="CK26" s="268"/>
      <c r="CL26" s="268" t="s">
        <v>130</v>
      </c>
    </row>
    <row r="27" spans="1:94" s="264" customFormat="1" ht="9.75" customHeight="1">
      <c r="A27" s="998"/>
      <c r="B27" s="1001"/>
      <c r="C27" s="400" t="s">
        <v>355</v>
      </c>
      <c r="D27" s="395" t="s">
        <v>134</v>
      </c>
      <c r="E27" s="247"/>
      <c r="F27" s="247"/>
      <c r="G27" s="247"/>
      <c r="H27" s="247"/>
      <c r="I27" s="247"/>
      <c r="J27" s="247"/>
      <c r="K27" s="247"/>
      <c r="L27" s="247"/>
      <c r="M27" s="247"/>
      <c r="N27" s="247"/>
      <c r="O27" s="247"/>
      <c r="P27" s="247"/>
      <c r="Q27" s="247"/>
      <c r="R27" s="247"/>
      <c r="S27" s="247"/>
      <c r="T27" s="247"/>
      <c r="U27" s="247"/>
      <c r="V27" s="247"/>
      <c r="W27" s="247"/>
      <c r="X27" s="320"/>
      <c r="Y27" s="341"/>
      <c r="Z27" s="165">
        <v>16</v>
      </c>
      <c r="AA27" s="165">
        <v>16</v>
      </c>
      <c r="AB27" s="165">
        <v>16</v>
      </c>
      <c r="AC27" s="165">
        <v>16</v>
      </c>
      <c r="AD27" s="165">
        <v>16</v>
      </c>
      <c r="AE27" s="165">
        <v>16</v>
      </c>
      <c r="AF27" s="165">
        <v>16</v>
      </c>
      <c r="AG27" s="165">
        <v>16</v>
      </c>
      <c r="AH27" s="165">
        <v>12</v>
      </c>
      <c r="AI27" s="165"/>
      <c r="AJ27" s="165"/>
      <c r="AK27" s="165"/>
      <c r="AL27" s="165"/>
      <c r="AM27" s="16"/>
      <c r="AN27" s="16"/>
      <c r="AO27" s="16"/>
      <c r="AP27" s="16"/>
      <c r="AQ27" s="16"/>
      <c r="AR27" s="16"/>
      <c r="AS27" s="16"/>
      <c r="AT27" s="341"/>
      <c r="AU27" s="1004"/>
      <c r="AV27" s="395">
        <f>VLOOKUP(D27,'[1]DANH SACH H'!$A$1:$C$11,2,0)</f>
        <v>21</v>
      </c>
      <c r="AW27" s="395">
        <f>VLOOKUP(D27,'[1]DANH SACH H'!$A$1:$C$11,3,0)</f>
        <v>21</v>
      </c>
      <c r="AX27" s="395"/>
      <c r="AY27" s="395"/>
      <c r="AZ27" s="395"/>
      <c r="BA27" s="395"/>
      <c r="BB27" s="395"/>
      <c r="BC27" s="395"/>
      <c r="BD27" s="395">
        <v>20</v>
      </c>
      <c r="BE27" s="395">
        <v>120</v>
      </c>
      <c r="BF27" s="395"/>
      <c r="BG27" s="395">
        <f>IF(AW27&lt;25,0.8,IF(AND(AW27&gt;=25,AW27&lt;=35),1,IF(AND(AW27&gt;=36,AW27&lt;=50),1.2,1.3)))</f>
        <v>0.8</v>
      </c>
      <c r="BH27" s="395">
        <f>IF(AW27&lt;15,0.8,IF(AND(AW27&gt;=15,AW27&lt;=18),1,IF(AND(AW27&gt;=19,AW27&lt;=25),1.2,1.3)))</f>
        <v>1.2</v>
      </c>
      <c r="BI27" s="395">
        <f>(BD27*BG27+BE27*BH27)+BF27/8*2.5+SUM(BD27:BE27)*0.1</f>
        <v>174</v>
      </c>
      <c r="BJ27" s="513">
        <f t="shared" si="4"/>
        <v>174</v>
      </c>
      <c r="BK27" s="397"/>
      <c r="BL27" s="397"/>
      <c r="BM27" s="395"/>
      <c r="BN27" s="395"/>
      <c r="BO27" s="396"/>
      <c r="BP27" s="1007"/>
      <c r="BQ27" s="397">
        <f t="shared" si="5"/>
        <v>0.5</v>
      </c>
      <c r="BR27" s="397">
        <f t="shared" si="6"/>
        <v>2.4</v>
      </c>
      <c r="BS27" s="397">
        <f>0.2*AW27</f>
        <v>4.2</v>
      </c>
      <c r="BT27" s="395"/>
      <c r="BU27" s="395"/>
      <c r="BV27" s="1004"/>
      <c r="BW27" s="1004"/>
      <c r="BX27" s="1004"/>
      <c r="BY27" s="395"/>
      <c r="BZ27" s="395"/>
      <c r="CA27" s="395"/>
      <c r="CB27" s="395"/>
      <c r="CC27" s="396"/>
      <c r="CD27" s="1007"/>
      <c r="CE27" s="1010"/>
      <c r="CF27" s="1007"/>
      <c r="CG27" s="1013"/>
      <c r="CI27" s="268"/>
      <c r="CJ27" s="268"/>
      <c r="CK27" s="268"/>
      <c r="CL27" s="268"/>
      <c r="CN27" s="397">
        <f>SUM(BR27:BS27)</f>
        <v>6.6</v>
      </c>
      <c r="CP27" s="264" t="s">
        <v>356</v>
      </c>
    </row>
    <row r="28" spans="1:92" s="264" customFormat="1" ht="9.75" customHeight="1">
      <c r="A28" s="998"/>
      <c r="B28" s="1001"/>
      <c r="C28" s="396" t="s">
        <v>305</v>
      </c>
      <c r="D28" s="395" t="s">
        <v>357</v>
      </c>
      <c r="E28" s="247"/>
      <c r="F28" s="247"/>
      <c r="G28" s="247"/>
      <c r="H28" s="247"/>
      <c r="I28" s="247"/>
      <c r="J28" s="247"/>
      <c r="K28" s="247"/>
      <c r="L28" s="247"/>
      <c r="M28" s="247"/>
      <c r="N28" s="247"/>
      <c r="O28" s="247"/>
      <c r="P28" s="247"/>
      <c r="Q28" s="247"/>
      <c r="R28" s="247"/>
      <c r="S28" s="247"/>
      <c r="T28" s="247"/>
      <c r="U28" s="247"/>
      <c r="V28" s="247"/>
      <c r="W28" s="247"/>
      <c r="X28" s="320"/>
      <c r="Y28" s="341"/>
      <c r="Z28" s="165"/>
      <c r="AA28" s="165"/>
      <c r="AB28" s="165"/>
      <c r="AC28" s="165"/>
      <c r="AD28" s="165"/>
      <c r="AE28" s="165"/>
      <c r="AF28" s="165"/>
      <c r="AG28" s="165"/>
      <c r="AH28" s="165"/>
      <c r="AI28" s="165"/>
      <c r="AJ28" s="165"/>
      <c r="AK28" s="165"/>
      <c r="AL28" s="165"/>
      <c r="AM28" s="165"/>
      <c r="AN28" s="165"/>
      <c r="AO28" s="165"/>
      <c r="AP28" s="165"/>
      <c r="AQ28" s="165"/>
      <c r="AR28" s="165"/>
      <c r="AS28" s="165"/>
      <c r="AT28" s="341"/>
      <c r="AU28" s="1004"/>
      <c r="AV28" s="395">
        <f>VLOOKUP(D28,'[1]DANH SACH H'!$A$1:$C$11,2,0)</f>
        <v>7</v>
      </c>
      <c r="AW28" s="395">
        <f>VLOOKUP(D28,'[1]DANH SACH H'!$A$1:$C$11,3,0)</f>
        <v>5</v>
      </c>
      <c r="AX28" s="395"/>
      <c r="AY28" s="395"/>
      <c r="AZ28" s="395"/>
      <c r="BA28" s="395"/>
      <c r="BB28" s="395"/>
      <c r="BC28" s="395"/>
      <c r="BD28" s="395"/>
      <c r="BE28" s="395"/>
      <c r="BF28" s="395"/>
      <c r="BG28" s="395"/>
      <c r="BH28" s="395"/>
      <c r="BI28" s="395"/>
      <c r="BJ28" s="513"/>
      <c r="BK28" s="397"/>
      <c r="BL28" s="397"/>
      <c r="BM28" s="395"/>
      <c r="BN28" s="395"/>
      <c r="BO28" s="396"/>
      <c r="BP28" s="1007"/>
      <c r="BQ28" s="397"/>
      <c r="BR28" s="397"/>
      <c r="BS28" s="397"/>
      <c r="BT28" s="395">
        <f>2*AW28</f>
        <v>10</v>
      </c>
      <c r="BU28" s="395"/>
      <c r="BV28" s="1004"/>
      <c r="BW28" s="1004"/>
      <c r="BX28" s="1004"/>
      <c r="BY28" s="395"/>
      <c r="BZ28" s="395"/>
      <c r="CA28" s="395"/>
      <c r="CB28" s="395"/>
      <c r="CC28" s="396"/>
      <c r="CD28" s="1007"/>
      <c r="CE28" s="1010"/>
      <c r="CF28" s="1007"/>
      <c r="CG28" s="1013"/>
      <c r="CI28" s="268"/>
      <c r="CJ28" s="268"/>
      <c r="CK28" s="268"/>
      <c r="CL28" s="268"/>
      <c r="CN28" s="397">
        <f>SUM(BR28:BS28)</f>
        <v>0</v>
      </c>
    </row>
    <row r="29" spans="1:92" s="264" customFormat="1" ht="9.75" customHeight="1">
      <c r="A29" s="998"/>
      <c r="B29" s="1001"/>
      <c r="C29" s="401" t="s">
        <v>358</v>
      </c>
      <c r="D29" s="402" t="s">
        <v>357</v>
      </c>
      <c r="E29" s="247"/>
      <c r="F29" s="247"/>
      <c r="G29" s="247"/>
      <c r="H29" s="247"/>
      <c r="I29" s="247"/>
      <c r="J29" s="247"/>
      <c r="K29" s="247"/>
      <c r="L29" s="247"/>
      <c r="M29" s="247"/>
      <c r="N29" s="247"/>
      <c r="O29" s="247"/>
      <c r="P29" s="247"/>
      <c r="Q29" s="247"/>
      <c r="R29" s="247"/>
      <c r="S29" s="247"/>
      <c r="T29" s="247"/>
      <c r="U29" s="247"/>
      <c r="V29" s="247"/>
      <c r="W29" s="247"/>
      <c r="X29" s="320"/>
      <c r="Y29" s="341"/>
      <c r="Z29" s="302"/>
      <c r="AA29" s="302"/>
      <c r="AB29" s="302"/>
      <c r="AC29" s="302"/>
      <c r="AD29" s="302"/>
      <c r="AE29" s="302"/>
      <c r="AF29" s="302"/>
      <c r="AG29" s="302"/>
      <c r="AH29" s="302"/>
      <c r="AI29" s="302"/>
      <c r="AJ29" s="302"/>
      <c r="AK29" s="302"/>
      <c r="AL29" s="302"/>
      <c r="AM29" s="302"/>
      <c r="AN29" s="302"/>
      <c r="AO29" s="302"/>
      <c r="AP29" s="302"/>
      <c r="AQ29" s="302"/>
      <c r="AR29" s="302"/>
      <c r="AS29" s="302"/>
      <c r="AT29" s="320"/>
      <c r="AU29" s="1004"/>
      <c r="AV29" s="395">
        <f>VLOOKUP(D29,'[1]DANH SACH H'!$A$1:$C$11,2,0)</f>
        <v>7</v>
      </c>
      <c r="AW29" s="395">
        <f>VLOOKUP(D29,'[1]DANH SACH H'!$A$1:$C$11,3,0)</f>
        <v>5</v>
      </c>
      <c r="AX29" s="395"/>
      <c r="AY29" s="395"/>
      <c r="AZ29" s="395"/>
      <c r="BA29" s="395"/>
      <c r="BB29" s="395"/>
      <c r="BC29" s="395"/>
      <c r="BD29" s="395"/>
      <c r="BE29" s="395"/>
      <c r="BF29" s="395"/>
      <c r="BG29" s="395"/>
      <c r="BH29" s="395"/>
      <c r="BI29" s="395"/>
      <c r="BJ29" s="513"/>
      <c r="BK29" s="397"/>
      <c r="BL29" s="397"/>
      <c r="BM29" s="395"/>
      <c r="BN29" s="395"/>
      <c r="BO29" s="396"/>
      <c r="BP29" s="1007"/>
      <c r="BQ29" s="397"/>
      <c r="BR29" s="397"/>
      <c r="BS29" s="397"/>
      <c r="BT29" s="395"/>
      <c r="BU29" s="395">
        <f>2*AW29</f>
        <v>10</v>
      </c>
      <c r="BV29" s="1004"/>
      <c r="BW29" s="1004"/>
      <c r="BX29" s="1004"/>
      <c r="BY29" s="395"/>
      <c r="BZ29" s="395"/>
      <c r="CA29" s="395"/>
      <c r="CB29" s="395"/>
      <c r="CC29" s="396"/>
      <c r="CD29" s="1007"/>
      <c r="CE29" s="1010"/>
      <c r="CF29" s="1007"/>
      <c r="CG29" s="1013"/>
      <c r="CI29" s="268"/>
      <c r="CJ29" s="268"/>
      <c r="CK29" s="268"/>
      <c r="CL29" s="268"/>
      <c r="CN29" s="397">
        <f>SUM(BR29:BS29)</f>
        <v>0</v>
      </c>
    </row>
    <row r="30" spans="1:94" s="264" customFormat="1" ht="9.75" customHeight="1">
      <c r="A30" s="998"/>
      <c r="B30" s="1001"/>
      <c r="C30" s="396" t="s">
        <v>359</v>
      </c>
      <c r="D30" s="395" t="s">
        <v>360</v>
      </c>
      <c r="E30" s="247"/>
      <c r="F30" s="247"/>
      <c r="G30" s="247"/>
      <c r="H30" s="247"/>
      <c r="I30" s="247"/>
      <c r="J30" s="247"/>
      <c r="K30" s="247"/>
      <c r="L30" s="247"/>
      <c r="M30" s="247"/>
      <c r="N30" s="247"/>
      <c r="O30" s="247"/>
      <c r="P30" s="247"/>
      <c r="Q30" s="247"/>
      <c r="R30" s="247"/>
      <c r="S30" s="247"/>
      <c r="T30" s="247"/>
      <c r="U30" s="247"/>
      <c r="V30" s="247"/>
      <c r="W30" s="247"/>
      <c r="X30" s="320"/>
      <c r="Y30" s="341"/>
      <c r="Z30" s="165"/>
      <c r="AA30" s="165"/>
      <c r="AB30" s="165"/>
      <c r="AC30" s="165"/>
      <c r="AD30" s="165"/>
      <c r="AE30" s="165"/>
      <c r="AF30" s="165"/>
      <c r="AG30" s="165"/>
      <c r="AH30" s="165">
        <v>16</v>
      </c>
      <c r="AI30" s="165">
        <v>16</v>
      </c>
      <c r="AJ30" s="165">
        <v>16</v>
      </c>
      <c r="AK30" s="165">
        <v>16</v>
      </c>
      <c r="AL30" s="165">
        <v>16</v>
      </c>
      <c r="AM30" s="165">
        <v>10</v>
      </c>
      <c r="AN30" s="165"/>
      <c r="AO30" s="165"/>
      <c r="AP30" s="165"/>
      <c r="AQ30" s="165"/>
      <c r="AR30" s="165"/>
      <c r="AS30" s="165"/>
      <c r="AT30" s="341"/>
      <c r="AU30" s="1004"/>
      <c r="AV30" s="395">
        <f>VLOOKUP(D30,'[1]DANH SACH H'!$A$1:$C$11,2,0)</f>
        <v>16</v>
      </c>
      <c r="AW30" s="395">
        <f>VLOOKUP(D30,'[1]DANH SACH H'!$A$1:$C$11,3,0)</f>
        <v>15</v>
      </c>
      <c r="AX30" s="395"/>
      <c r="AY30" s="395"/>
      <c r="AZ30" s="395"/>
      <c r="BA30" s="395"/>
      <c r="BB30" s="395"/>
      <c r="BC30" s="395"/>
      <c r="BD30" s="395">
        <v>4</v>
      </c>
      <c r="BE30" s="395">
        <v>86</v>
      </c>
      <c r="BF30" s="395"/>
      <c r="BG30" s="395">
        <f>IF(AW30&lt;25,0.8,IF(AND(AW30&gt;=25,AW30&lt;=35),1,IF(AND(AW30&gt;=36,AW30&lt;=50),1.2,1.3)))</f>
        <v>0.8</v>
      </c>
      <c r="BH30" s="395">
        <f>IF(AW30&lt;15,0.8,IF(AND(AW30&gt;=15,AW30&lt;=18),1,IF(AND(AW30&gt;=19,AW30&lt;=25),1.2,1.3)))</f>
        <v>1</v>
      </c>
      <c r="BI30" s="395">
        <f>(BD30*BG30+BE30*BH30)+BF30/8*2.5+SUM(BD30:BE30)*0.1</f>
        <v>98.2</v>
      </c>
      <c r="BJ30" s="513">
        <f t="shared" si="4"/>
        <v>98.2</v>
      </c>
      <c r="BK30" s="397"/>
      <c r="BL30" s="397"/>
      <c r="BM30" s="395"/>
      <c r="BN30" s="395"/>
      <c r="BO30" s="396"/>
      <c r="BP30" s="1007"/>
      <c r="BQ30" s="397">
        <f t="shared" si="5"/>
        <v>0.5</v>
      </c>
      <c r="BR30" s="397">
        <f t="shared" si="6"/>
        <v>2.4</v>
      </c>
      <c r="BS30" s="397">
        <f>0.2*AW30</f>
        <v>3</v>
      </c>
      <c r="BT30" s="395"/>
      <c r="BU30" s="395"/>
      <c r="BV30" s="1004"/>
      <c r="BW30" s="1004"/>
      <c r="BX30" s="1004"/>
      <c r="BY30" s="395"/>
      <c r="BZ30" s="395"/>
      <c r="CA30" s="395"/>
      <c r="CB30" s="395"/>
      <c r="CC30" s="396"/>
      <c r="CD30" s="1007"/>
      <c r="CE30" s="1010"/>
      <c r="CF30" s="1007"/>
      <c r="CG30" s="1013"/>
      <c r="CI30" s="268"/>
      <c r="CJ30" s="268"/>
      <c r="CK30" s="268"/>
      <c r="CL30" s="268"/>
      <c r="CN30" s="397">
        <f>SUM(BR30:BS30)</f>
        <v>5.4</v>
      </c>
      <c r="CP30" s="264" t="s">
        <v>356</v>
      </c>
    </row>
    <row r="31" spans="1:90" s="264" customFormat="1" ht="11.25">
      <c r="A31" s="998"/>
      <c r="B31" s="1001"/>
      <c r="C31" s="392" t="s">
        <v>247</v>
      </c>
      <c r="D31" s="395" t="s">
        <v>216</v>
      </c>
      <c r="E31" s="247"/>
      <c r="F31" s="247"/>
      <c r="G31" s="247"/>
      <c r="H31" s="247"/>
      <c r="I31" s="247"/>
      <c r="J31" s="247"/>
      <c r="K31" s="247"/>
      <c r="L31" s="247"/>
      <c r="M31" s="247"/>
      <c r="N31" s="247"/>
      <c r="O31" s="247"/>
      <c r="P31" s="247"/>
      <c r="Q31" s="247"/>
      <c r="R31" s="247"/>
      <c r="S31" s="247"/>
      <c r="T31" s="247"/>
      <c r="U31" s="247"/>
      <c r="V31" s="247"/>
      <c r="W31" s="247"/>
      <c r="X31" s="320"/>
      <c r="Y31" s="341"/>
      <c r="Z31" s="165">
        <v>8</v>
      </c>
      <c r="AA31" s="165">
        <v>8</v>
      </c>
      <c r="AB31" s="165">
        <v>8</v>
      </c>
      <c r="AC31" s="165">
        <v>8</v>
      </c>
      <c r="AD31" s="165">
        <v>8</v>
      </c>
      <c r="AE31" s="165">
        <v>8</v>
      </c>
      <c r="AF31" s="165">
        <v>8</v>
      </c>
      <c r="AG31" s="165">
        <v>8</v>
      </c>
      <c r="AH31" s="165">
        <v>8</v>
      </c>
      <c r="AI31" s="165">
        <v>8</v>
      </c>
      <c r="AJ31" s="165">
        <v>8</v>
      </c>
      <c r="AK31" s="165">
        <v>2</v>
      </c>
      <c r="AL31" s="165"/>
      <c r="AM31" s="165"/>
      <c r="AN31" s="165"/>
      <c r="AO31" s="165"/>
      <c r="AP31" s="165"/>
      <c r="AQ31" s="165"/>
      <c r="AR31" s="165"/>
      <c r="AS31" s="165"/>
      <c r="AT31" s="341"/>
      <c r="AU31" s="1004"/>
      <c r="AV31" s="395">
        <f>VLOOKUP(D31,'[1]DANH SACH H'!$A$1:$C$11,2,0)</f>
        <v>20</v>
      </c>
      <c r="AW31" s="395">
        <f>VLOOKUP(D31,'[1]DANH SACH H'!$A$1:$C$11,3,0)</f>
        <v>16</v>
      </c>
      <c r="AX31" s="395"/>
      <c r="AY31" s="395"/>
      <c r="AZ31" s="395"/>
      <c r="BA31" s="395"/>
      <c r="BB31" s="395"/>
      <c r="BC31" s="395"/>
      <c r="BD31" s="395">
        <v>8</v>
      </c>
      <c r="BE31" s="395">
        <v>82</v>
      </c>
      <c r="BF31" s="395"/>
      <c r="BG31" s="395">
        <f>IF(AW31&lt;25,0.8,IF(AND(AW31&gt;=25,AW31&lt;=35),1,IF(AND(AW31&gt;=36,AW31&lt;=50),1.2,1.3)))</f>
        <v>0.8</v>
      </c>
      <c r="BH31" s="395">
        <f>IF(AW31&lt;15,0.8,IF(AND(AW31&gt;=15,AW31&lt;=18),1,IF(AND(AW31&gt;=19,AW31&lt;=25),1.2,1.3)))</f>
        <v>1</v>
      </c>
      <c r="BI31" s="395">
        <f>(BD31*BG31+BE31*BH31)+BF31/8*2.5+SUM(BD31:BE31)*0.1</f>
        <v>97.4</v>
      </c>
      <c r="BJ31" s="513">
        <f t="shared" si="4"/>
        <v>97.4</v>
      </c>
      <c r="BK31" s="397"/>
      <c r="BL31" s="397"/>
      <c r="BM31" s="395"/>
      <c r="BN31" s="395"/>
      <c r="BO31" s="396"/>
      <c r="BP31" s="1007"/>
      <c r="BQ31" s="397">
        <f t="shared" si="5"/>
        <v>0.5</v>
      </c>
      <c r="BR31" s="397">
        <f t="shared" si="6"/>
        <v>2.4</v>
      </c>
      <c r="BS31" s="397">
        <f>0.2*AW31</f>
        <v>3.2</v>
      </c>
      <c r="BT31" s="395"/>
      <c r="BU31" s="395"/>
      <c r="BV31" s="1004"/>
      <c r="BW31" s="1004"/>
      <c r="BX31" s="1004"/>
      <c r="BY31" s="395"/>
      <c r="BZ31" s="395"/>
      <c r="CA31" s="395"/>
      <c r="CB31" s="395"/>
      <c r="CC31" s="396"/>
      <c r="CD31" s="1007"/>
      <c r="CE31" s="1010"/>
      <c r="CF31" s="1007"/>
      <c r="CG31" s="1013"/>
      <c r="CI31" s="268"/>
      <c r="CJ31" s="268"/>
      <c r="CK31" s="268"/>
      <c r="CL31" s="268"/>
    </row>
    <row r="32" spans="1:90" s="264" customFormat="1" ht="18">
      <c r="A32" s="998"/>
      <c r="B32" s="1001"/>
      <c r="C32" s="392" t="s">
        <v>239</v>
      </c>
      <c r="D32" s="395" t="s">
        <v>214</v>
      </c>
      <c r="E32" s="247"/>
      <c r="F32" s="247"/>
      <c r="G32" s="247"/>
      <c r="H32" s="247"/>
      <c r="I32" s="247"/>
      <c r="J32" s="247"/>
      <c r="K32" s="247"/>
      <c r="L32" s="247"/>
      <c r="M32" s="247"/>
      <c r="N32" s="247"/>
      <c r="O32" s="247"/>
      <c r="P32" s="247"/>
      <c r="Q32" s="247"/>
      <c r="R32" s="247"/>
      <c r="S32" s="247"/>
      <c r="T32" s="247"/>
      <c r="U32" s="247"/>
      <c r="V32" s="247"/>
      <c r="W32" s="247"/>
      <c r="X32" s="320"/>
      <c r="Y32" s="341"/>
      <c r="Z32" s="165">
        <v>8</v>
      </c>
      <c r="AA32" s="165">
        <v>8</v>
      </c>
      <c r="AB32" s="165">
        <v>8</v>
      </c>
      <c r="AC32" s="165">
        <v>8</v>
      </c>
      <c r="AD32" s="165">
        <v>8</v>
      </c>
      <c r="AE32" s="165">
        <v>8</v>
      </c>
      <c r="AF32" s="165">
        <v>8</v>
      </c>
      <c r="AG32" s="165">
        <v>8</v>
      </c>
      <c r="AH32" s="165">
        <v>8</v>
      </c>
      <c r="AI32" s="165">
        <v>8</v>
      </c>
      <c r="AJ32" s="165">
        <v>8</v>
      </c>
      <c r="AK32" s="165">
        <v>8</v>
      </c>
      <c r="AL32" s="165">
        <v>8</v>
      </c>
      <c r="AM32" s="165">
        <v>8</v>
      </c>
      <c r="AN32" s="165">
        <v>8</v>
      </c>
      <c r="AO32" s="165"/>
      <c r="AP32" s="165"/>
      <c r="AQ32" s="165"/>
      <c r="AR32" s="165"/>
      <c r="AS32" s="165"/>
      <c r="AT32" s="341"/>
      <c r="AU32" s="1004"/>
      <c r="AV32" s="395">
        <f>VLOOKUP(D32,'[1]DANH SACH H'!$A$1:$C$11,2,0)</f>
        <v>26</v>
      </c>
      <c r="AW32" s="402">
        <f>VLOOKUP(D32,'[1]DANH SACH H'!$A$1:$C$11,3,0)</f>
        <v>24</v>
      </c>
      <c r="AX32" s="402"/>
      <c r="AY32" s="402"/>
      <c r="AZ32" s="402"/>
      <c r="BA32" s="402"/>
      <c r="BB32" s="402"/>
      <c r="BC32" s="402"/>
      <c r="BD32" s="395">
        <v>20</v>
      </c>
      <c r="BE32" s="395">
        <v>100</v>
      </c>
      <c r="BF32" s="395"/>
      <c r="BG32" s="395">
        <f>IF(AW32&lt;25,0.8,IF(AND(AW32&gt;=25,AW32&lt;=35),1,IF(AND(AW32&gt;=36,AW32&lt;=50),1.2,1.3)))</f>
        <v>0.8</v>
      </c>
      <c r="BH32" s="395">
        <f>IF(AW32&lt;15,0.8,IF(AND(AW32&gt;=15,AW32&lt;=18),1,IF(AND(AW32&gt;=19,AW32&lt;=25),1.2,1.3)))</f>
        <v>1.2</v>
      </c>
      <c r="BI32" s="395">
        <f>(BD32*BG32+BE32*BH32)+BF32/8*2.5+SUM(BD32:BE32)*0.1</f>
        <v>148</v>
      </c>
      <c r="BJ32" s="513">
        <f t="shared" si="4"/>
        <v>148</v>
      </c>
      <c r="BK32" s="397"/>
      <c r="BL32" s="397"/>
      <c r="BM32" s="395"/>
      <c r="BN32" s="395"/>
      <c r="BO32" s="396"/>
      <c r="BP32" s="1007"/>
      <c r="BQ32" s="397">
        <f t="shared" si="5"/>
        <v>0.5</v>
      </c>
      <c r="BR32" s="397">
        <f t="shared" si="6"/>
        <v>2.4</v>
      </c>
      <c r="BS32" s="397">
        <f>0.2*AW32</f>
        <v>4.800000000000001</v>
      </c>
      <c r="BT32" s="395"/>
      <c r="BU32" s="395"/>
      <c r="BV32" s="1004"/>
      <c r="BW32" s="1004"/>
      <c r="BX32" s="1004"/>
      <c r="BY32" s="395"/>
      <c r="BZ32" s="395"/>
      <c r="CA32" s="395"/>
      <c r="CB32" s="395"/>
      <c r="CC32" s="396"/>
      <c r="CD32" s="1007"/>
      <c r="CE32" s="1010"/>
      <c r="CF32" s="1007"/>
      <c r="CG32" s="1013"/>
      <c r="CI32" s="268"/>
      <c r="CJ32" s="268"/>
      <c r="CK32" s="268"/>
      <c r="CL32" s="268"/>
    </row>
    <row r="33" spans="1:90" s="264" customFormat="1" ht="11.25">
      <c r="A33" s="998"/>
      <c r="B33" s="1001"/>
      <c r="C33" s="403" t="s">
        <v>139</v>
      </c>
      <c r="D33" s="395"/>
      <c r="E33" s="402"/>
      <c r="F33" s="404"/>
      <c r="G33" s="404"/>
      <c r="H33" s="402"/>
      <c r="I33" s="402"/>
      <c r="J33" s="402"/>
      <c r="K33" s="402"/>
      <c r="L33" s="402"/>
      <c r="M33" s="402"/>
      <c r="N33" s="402"/>
      <c r="O33" s="402"/>
      <c r="P33" s="402"/>
      <c r="Q33" s="402"/>
      <c r="R33" s="402"/>
      <c r="S33" s="402"/>
      <c r="T33" s="402"/>
      <c r="U33" s="402"/>
      <c r="V33" s="405"/>
      <c r="W33" s="405"/>
      <c r="X33" s="405"/>
      <c r="Y33" s="406"/>
      <c r="Z33" s="407"/>
      <c r="AA33" s="407"/>
      <c r="AB33" s="406"/>
      <c r="AC33" s="406"/>
      <c r="AD33" s="406"/>
      <c r="AE33" s="406"/>
      <c r="AF33" s="406"/>
      <c r="AG33" s="406"/>
      <c r="AH33" s="406"/>
      <c r="AI33" s="406"/>
      <c r="AJ33" s="406"/>
      <c r="AK33" s="406"/>
      <c r="AL33" s="406"/>
      <c r="AM33" s="407"/>
      <c r="AN33" s="407"/>
      <c r="AO33" s="407"/>
      <c r="AP33" s="407"/>
      <c r="AQ33" s="407"/>
      <c r="AR33" s="407"/>
      <c r="AS33" s="407"/>
      <c r="AT33" s="406"/>
      <c r="AU33" s="1004"/>
      <c r="AV33" s="395"/>
      <c r="AW33" s="395"/>
      <c r="AX33" s="395"/>
      <c r="AY33" s="395"/>
      <c r="AZ33" s="395"/>
      <c r="BA33" s="395"/>
      <c r="BB33" s="395"/>
      <c r="BC33" s="395"/>
      <c r="BD33" s="395"/>
      <c r="BE33" s="395"/>
      <c r="BF33" s="395"/>
      <c r="BG33" s="395"/>
      <c r="BH33" s="395"/>
      <c r="BI33" s="395"/>
      <c r="BJ33" s="395"/>
      <c r="BK33" s="397"/>
      <c r="BL33" s="397"/>
      <c r="BM33" s="397"/>
      <c r="BN33" s="395"/>
      <c r="BO33" s="396"/>
      <c r="BP33" s="1007"/>
      <c r="BQ33" s="397"/>
      <c r="BR33" s="397"/>
      <c r="BS33" s="397"/>
      <c r="BT33" s="395"/>
      <c r="BU33" s="395"/>
      <c r="BV33" s="1004"/>
      <c r="BW33" s="1004"/>
      <c r="BX33" s="1004"/>
      <c r="BY33" s="395"/>
      <c r="BZ33" s="395"/>
      <c r="CA33" s="395"/>
      <c r="CB33" s="395"/>
      <c r="CC33" s="396"/>
      <c r="CD33" s="1007"/>
      <c r="CE33" s="1010"/>
      <c r="CF33" s="1007"/>
      <c r="CG33" s="1013"/>
      <c r="CI33" s="268"/>
      <c r="CJ33" s="268"/>
      <c r="CK33" s="268"/>
      <c r="CL33" s="268"/>
    </row>
    <row r="34" spans="1:90" s="264" customFormat="1" ht="19.5" customHeight="1" thickBot="1">
      <c r="A34" s="999"/>
      <c r="B34" s="1002"/>
      <c r="C34" s="408"/>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1005"/>
      <c r="AV34" s="402"/>
      <c r="AW34" s="402"/>
      <c r="AX34" s="515"/>
      <c r="AY34" s="515"/>
      <c r="AZ34" s="515"/>
      <c r="BA34" s="515"/>
      <c r="BB34" s="515"/>
      <c r="BC34" s="515"/>
      <c r="BD34" s="515"/>
      <c r="BE34" s="409"/>
      <c r="BF34" s="409"/>
      <c r="BG34" s="409"/>
      <c r="BH34" s="409"/>
      <c r="BI34" s="409"/>
      <c r="BJ34" s="409"/>
      <c r="BK34" s="411"/>
      <c r="BL34" s="411"/>
      <c r="BM34" s="409"/>
      <c r="BN34" s="409"/>
      <c r="BO34" s="410"/>
      <c r="BP34" s="1008"/>
      <c r="BQ34" s="516"/>
      <c r="BR34" s="516"/>
      <c r="BS34" s="411"/>
      <c r="BT34" s="409"/>
      <c r="BU34" s="409"/>
      <c r="BV34" s="1005"/>
      <c r="BW34" s="1005"/>
      <c r="BX34" s="1005"/>
      <c r="BY34" s="409"/>
      <c r="BZ34" s="409"/>
      <c r="CA34" s="409"/>
      <c r="CB34" s="409"/>
      <c r="CC34" s="410"/>
      <c r="CD34" s="1008"/>
      <c r="CE34" s="1011"/>
      <c r="CF34" s="1008"/>
      <c r="CG34" s="1014"/>
      <c r="CI34" s="268"/>
      <c r="CJ34" s="268"/>
      <c r="CK34" s="268"/>
      <c r="CL34" s="268"/>
    </row>
    <row r="35" spans="1:90" s="264" customFormat="1" ht="19.5" customHeight="1" thickBot="1">
      <c r="A35" s="1015"/>
      <c r="B35" s="1018" t="s">
        <v>73</v>
      </c>
      <c r="C35" s="517" t="s">
        <v>348</v>
      </c>
      <c r="D35" s="518" t="s">
        <v>214</v>
      </c>
      <c r="E35" s="519"/>
      <c r="F35" s="519"/>
      <c r="G35" s="519"/>
      <c r="H35" s="519"/>
      <c r="I35" s="519">
        <v>6</v>
      </c>
      <c r="J35" s="519">
        <v>6</v>
      </c>
      <c r="K35" s="519">
        <v>6</v>
      </c>
      <c r="L35" s="519">
        <v>6</v>
      </c>
      <c r="M35" s="519">
        <v>6</v>
      </c>
      <c r="N35" s="519">
        <v>6</v>
      </c>
      <c r="O35" s="519">
        <v>6</v>
      </c>
      <c r="P35" s="519">
        <v>6</v>
      </c>
      <c r="Q35" s="519">
        <v>6</v>
      </c>
      <c r="R35" s="519">
        <v>6</v>
      </c>
      <c r="S35" s="519">
        <v>6</v>
      </c>
      <c r="T35" s="519">
        <v>6</v>
      </c>
      <c r="U35" s="519">
        <v>6</v>
      </c>
      <c r="V35" s="519">
        <v>6</v>
      </c>
      <c r="W35" s="519">
        <v>6</v>
      </c>
      <c r="X35" s="520"/>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1020">
        <f>SUM(H35:W40)+SUM(Z41:AS45)</f>
        <v>773</v>
      </c>
      <c r="AV35" s="521">
        <f>VLOOKUP(D35,'[1]DANH SACH H'!$A$1:$C$11,2,0)</f>
        <v>26</v>
      </c>
      <c r="AW35" s="521">
        <f>VLOOKUP(D35,'[1]DANH SACH H'!$A$1:$C$11,3,0)</f>
        <v>24</v>
      </c>
      <c r="AX35" s="521">
        <v>19</v>
      </c>
      <c r="AY35" s="521">
        <v>71</v>
      </c>
      <c r="AZ35" s="521"/>
      <c r="BA35" s="521">
        <f aca="true" t="shared" si="7" ref="BA35:BA40">IF(AV35&lt;25,0.8,IF(AND(AV35&gt;=25,AV35&lt;=35),1,IF(AND(AV35&gt;=36,AV35&lt;=50),1.2,1.3)))</f>
        <v>1</v>
      </c>
      <c r="BB35" s="521">
        <f aca="true" t="shared" si="8" ref="BB35:BB40">IF(AV35&lt;15,0.8,IF(AND(AV35&gt;=15,AV35&lt;=18),1,IF(AND(AV35&gt;=19,AV35&lt;=25),1.2,1.3)))</f>
        <v>1.3</v>
      </c>
      <c r="BC35" s="521">
        <f aca="true" t="shared" si="9" ref="BC35:BC40">(AX35*BA35+AY35*BB35)+AZ35/8*2.5</f>
        <v>111.3</v>
      </c>
      <c r="BD35" s="518"/>
      <c r="BE35" s="518"/>
      <c r="BF35" s="518"/>
      <c r="BG35" s="518"/>
      <c r="BH35" s="518"/>
      <c r="BI35" s="518"/>
      <c r="BJ35" s="522">
        <f>BC35+BI35</f>
        <v>111.3</v>
      </c>
      <c r="BK35" s="523"/>
      <c r="BL35" s="523"/>
      <c r="BM35" s="518"/>
      <c r="BN35" s="1022">
        <f>20%*448</f>
        <v>89.60000000000001</v>
      </c>
      <c r="BO35" s="524"/>
      <c r="BP35" s="1025"/>
      <c r="BQ35" s="525">
        <f>1*0.5</f>
        <v>0.5</v>
      </c>
      <c r="BR35" s="525">
        <f>8*0.3</f>
        <v>2.4</v>
      </c>
      <c r="BS35" s="525">
        <f aca="true" t="shared" si="10" ref="BS35:BS40">0.2*AV35</f>
        <v>5.2</v>
      </c>
      <c r="BT35" s="518"/>
      <c r="BU35" s="518"/>
      <c r="BV35" s="1022"/>
      <c r="BW35" s="1022"/>
      <c r="BX35" s="1028" t="e">
        <f>SUM(BN35:BW49)</f>
        <v>#N/A</v>
      </c>
      <c r="BY35" s="518"/>
      <c r="BZ35" s="518"/>
      <c r="CA35" s="518"/>
      <c r="CB35" s="518"/>
      <c r="CC35" s="518"/>
      <c r="CD35" s="1028" t="e">
        <f>SUM(BJ35:BJ45)+BX35</f>
        <v>#N/A</v>
      </c>
      <c r="CE35" s="1031">
        <f>14*40</f>
        <v>560</v>
      </c>
      <c r="CF35" s="1028" t="e">
        <f>CD35-CE35</f>
        <v>#N/A</v>
      </c>
      <c r="CG35" s="1034"/>
      <c r="CI35" s="268"/>
      <c r="CJ35" s="268">
        <f>0.3*8+0.2*AW35+0.1*AW35</f>
        <v>9.600000000000001</v>
      </c>
      <c r="CK35" s="268"/>
      <c r="CL35" s="115" t="s">
        <v>361</v>
      </c>
    </row>
    <row r="36" spans="1:90" s="264" customFormat="1" ht="15" customHeight="1" thickBot="1">
      <c r="A36" s="1016"/>
      <c r="B36" s="1018"/>
      <c r="C36" s="526" t="s">
        <v>347</v>
      </c>
      <c r="D36" s="523" t="s">
        <v>214</v>
      </c>
      <c r="E36" s="519"/>
      <c r="F36" s="519"/>
      <c r="G36" s="519"/>
      <c r="H36" s="519">
        <v>4</v>
      </c>
      <c r="I36" s="519">
        <v>4</v>
      </c>
      <c r="J36" s="519">
        <v>4</v>
      </c>
      <c r="K36" s="519">
        <v>4</v>
      </c>
      <c r="L36" s="519">
        <v>4</v>
      </c>
      <c r="M36" s="519">
        <v>4</v>
      </c>
      <c r="N36" s="519">
        <v>4</v>
      </c>
      <c r="O36" s="519">
        <v>4</v>
      </c>
      <c r="P36" s="519">
        <v>4</v>
      </c>
      <c r="Q36" s="519">
        <v>4</v>
      </c>
      <c r="R36" s="519">
        <v>4</v>
      </c>
      <c r="S36" s="519">
        <v>4</v>
      </c>
      <c r="T36" s="519">
        <v>4</v>
      </c>
      <c r="U36" s="519">
        <v>8</v>
      </c>
      <c r="V36" s="519">
        <v>8</v>
      </c>
      <c r="W36" s="519">
        <v>7</v>
      </c>
      <c r="X36" s="527"/>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1021"/>
      <c r="AV36" s="523">
        <f>VLOOKUP(D36,'[1]DANH SACH H'!$A$1:$C$11,2,0)</f>
        <v>26</v>
      </c>
      <c r="AW36" s="521">
        <f>VLOOKUP(D36,'[1]DANH SACH H'!$A$1:$C$11,3,0)</f>
        <v>24</v>
      </c>
      <c r="AX36" s="523">
        <v>57</v>
      </c>
      <c r="AY36" s="523">
        <v>18</v>
      </c>
      <c r="AZ36" s="523"/>
      <c r="BA36" s="521">
        <f t="shared" si="7"/>
        <v>1</v>
      </c>
      <c r="BB36" s="523">
        <f t="shared" si="8"/>
        <v>1.3</v>
      </c>
      <c r="BC36" s="521">
        <f t="shared" si="9"/>
        <v>80.4</v>
      </c>
      <c r="BD36" s="523"/>
      <c r="BE36" s="523"/>
      <c r="BF36" s="523"/>
      <c r="BG36" s="523"/>
      <c r="BH36" s="523"/>
      <c r="BI36" s="523"/>
      <c r="BJ36" s="522">
        <f aca="true" t="shared" si="11" ref="BJ36:BJ45">BC36+BI36</f>
        <v>80.4</v>
      </c>
      <c r="BK36" s="523"/>
      <c r="BL36" s="523"/>
      <c r="BM36" s="518"/>
      <c r="BN36" s="1023"/>
      <c r="BO36" s="528"/>
      <c r="BP36" s="1026"/>
      <c r="BQ36" s="529">
        <f>1*1</f>
        <v>1</v>
      </c>
      <c r="BR36" s="529">
        <f>2*0.3</f>
        <v>0.6</v>
      </c>
      <c r="BS36" s="525">
        <f t="shared" si="10"/>
        <v>5.2</v>
      </c>
      <c r="BT36" s="523"/>
      <c r="BU36" s="523"/>
      <c r="BV36" s="1023"/>
      <c r="BW36" s="1023"/>
      <c r="BX36" s="1023"/>
      <c r="BY36" s="523"/>
      <c r="BZ36" s="523"/>
      <c r="CA36" s="523"/>
      <c r="CB36" s="523"/>
      <c r="CC36" s="523"/>
      <c r="CD36" s="1029"/>
      <c r="CE36" s="1032"/>
      <c r="CF36" s="1029"/>
      <c r="CG36" s="1035"/>
      <c r="CI36" s="268">
        <f>0.3*2+0.1*AW36</f>
        <v>3.0000000000000004</v>
      </c>
      <c r="CK36" s="268"/>
      <c r="CL36" s="115" t="s">
        <v>361</v>
      </c>
    </row>
    <row r="37" spans="1:90" s="264" customFormat="1" ht="21" customHeight="1" thickBot="1">
      <c r="A37" s="1016"/>
      <c r="B37" s="1018"/>
      <c r="C37" s="530" t="s">
        <v>186</v>
      </c>
      <c r="D37" s="531" t="s">
        <v>362</v>
      </c>
      <c r="E37" s="519">
        <v>4</v>
      </c>
      <c r="F37" s="519">
        <v>4</v>
      </c>
      <c r="G37" s="519">
        <v>4</v>
      </c>
      <c r="H37" s="519">
        <v>4</v>
      </c>
      <c r="I37" s="519">
        <v>4</v>
      </c>
      <c r="J37" s="519">
        <v>4</v>
      </c>
      <c r="K37" s="519">
        <v>4</v>
      </c>
      <c r="L37" s="519">
        <v>4</v>
      </c>
      <c r="M37" s="519">
        <v>4</v>
      </c>
      <c r="N37" s="519">
        <v>4</v>
      </c>
      <c r="O37" s="519">
        <v>4</v>
      </c>
      <c r="P37" s="519">
        <v>4</v>
      </c>
      <c r="Q37" s="519">
        <v>4</v>
      </c>
      <c r="R37" s="519">
        <v>4</v>
      </c>
      <c r="S37" s="519">
        <v>4</v>
      </c>
      <c r="T37" s="519">
        <v>4</v>
      </c>
      <c r="U37" s="519">
        <v>4</v>
      </c>
      <c r="V37" s="519">
        <v>4</v>
      </c>
      <c r="W37" s="519">
        <v>3</v>
      </c>
      <c r="X37" s="527"/>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1021"/>
      <c r="AV37" s="523">
        <v>57</v>
      </c>
      <c r="AW37" s="523"/>
      <c r="AX37" s="523">
        <v>57</v>
      </c>
      <c r="AY37" s="523">
        <v>18</v>
      </c>
      <c r="AZ37" s="523"/>
      <c r="BA37" s="523">
        <f t="shared" si="7"/>
        <v>1.3</v>
      </c>
      <c r="BB37" s="523">
        <f t="shared" si="8"/>
        <v>1.3</v>
      </c>
      <c r="BC37" s="523">
        <f t="shared" si="9"/>
        <v>97.50000000000001</v>
      </c>
      <c r="BD37" s="523"/>
      <c r="BE37" s="523"/>
      <c r="BF37" s="523"/>
      <c r="BG37" s="523"/>
      <c r="BH37" s="523"/>
      <c r="BI37" s="523"/>
      <c r="BJ37" s="522">
        <f t="shared" si="11"/>
        <v>97.50000000000001</v>
      </c>
      <c r="BK37" s="523"/>
      <c r="BL37" s="523"/>
      <c r="BM37" s="518"/>
      <c r="BN37" s="1023"/>
      <c r="BO37" s="528"/>
      <c r="BP37" s="1026"/>
      <c r="BQ37" s="529">
        <f>1*1</f>
        <v>1</v>
      </c>
      <c r="BR37" s="529">
        <f>2*0.3</f>
        <v>0.6</v>
      </c>
      <c r="BS37" s="529">
        <f t="shared" si="10"/>
        <v>11.4</v>
      </c>
      <c r="BT37" s="523"/>
      <c r="BU37" s="523"/>
      <c r="BV37" s="1023"/>
      <c r="BW37" s="1023"/>
      <c r="BX37" s="1023"/>
      <c r="BY37" s="523"/>
      <c r="BZ37" s="523"/>
      <c r="CA37" s="523"/>
      <c r="CB37" s="523"/>
      <c r="CC37" s="523"/>
      <c r="CD37" s="1029"/>
      <c r="CE37" s="1032"/>
      <c r="CF37" s="1029"/>
      <c r="CG37" s="1035"/>
      <c r="CI37" s="268">
        <f>0.3*2+0.1*AW37</f>
        <v>0.6</v>
      </c>
      <c r="CK37" s="268"/>
      <c r="CL37" s="115" t="s">
        <v>361</v>
      </c>
    </row>
    <row r="38" spans="1:105" s="533" customFormat="1" ht="20.25" customHeight="1" thickBot="1">
      <c r="A38" s="1016"/>
      <c r="B38" s="1018"/>
      <c r="C38" s="526" t="s">
        <v>349</v>
      </c>
      <c r="D38" s="523" t="s">
        <v>214</v>
      </c>
      <c r="E38" s="519"/>
      <c r="F38" s="519"/>
      <c r="G38" s="519"/>
      <c r="H38" s="519">
        <v>3</v>
      </c>
      <c r="I38" s="519">
        <v>3</v>
      </c>
      <c r="J38" s="519">
        <v>3</v>
      </c>
      <c r="K38" s="519">
        <v>3</v>
      </c>
      <c r="L38" s="519">
        <v>3</v>
      </c>
      <c r="M38" s="519">
        <v>3</v>
      </c>
      <c r="N38" s="519">
        <v>3</v>
      </c>
      <c r="O38" s="519">
        <v>3</v>
      </c>
      <c r="P38" s="519">
        <v>3</v>
      </c>
      <c r="Q38" s="519">
        <v>3</v>
      </c>
      <c r="R38" s="519">
        <v>3</v>
      </c>
      <c r="S38" s="519">
        <v>3</v>
      </c>
      <c r="T38" s="519">
        <v>3</v>
      </c>
      <c r="U38" s="519">
        <v>3</v>
      </c>
      <c r="V38" s="519">
        <v>3</v>
      </c>
      <c r="W38" s="519"/>
      <c r="X38" s="532"/>
      <c r="Y38" s="523"/>
      <c r="Z38" s="523"/>
      <c r="AA38" s="523"/>
      <c r="AB38" s="523"/>
      <c r="AC38" s="523"/>
      <c r="AD38" s="523"/>
      <c r="AE38" s="523"/>
      <c r="AF38" s="523"/>
      <c r="AG38" s="523"/>
      <c r="AH38" s="523"/>
      <c r="AI38" s="523"/>
      <c r="AJ38" s="523"/>
      <c r="AK38" s="523"/>
      <c r="AL38" s="523"/>
      <c r="AM38" s="523"/>
      <c r="AN38" s="523"/>
      <c r="AO38" s="523"/>
      <c r="AP38" s="523"/>
      <c r="AQ38" s="523"/>
      <c r="AR38" s="523"/>
      <c r="AS38" s="523"/>
      <c r="AT38" s="523"/>
      <c r="AU38" s="1021"/>
      <c r="AV38" s="523">
        <f>VLOOKUP(D38,'[1]DANH SACH H'!$A$1:$C$11,2,0)</f>
        <v>26</v>
      </c>
      <c r="AW38" s="523">
        <f>VLOOKUP(D38,'[1]DANH SACH H'!$A$1:$C$11,3,0)</f>
        <v>24</v>
      </c>
      <c r="AX38" s="523">
        <v>39</v>
      </c>
      <c r="AY38" s="523">
        <v>6</v>
      </c>
      <c r="AZ38" s="523"/>
      <c r="BA38" s="523">
        <f t="shared" si="7"/>
        <v>1</v>
      </c>
      <c r="BB38" s="523">
        <f t="shared" si="8"/>
        <v>1.3</v>
      </c>
      <c r="BC38" s="523">
        <f t="shared" si="9"/>
        <v>46.8</v>
      </c>
      <c r="BD38" s="523"/>
      <c r="BE38" s="523"/>
      <c r="BF38" s="523"/>
      <c r="BG38" s="523"/>
      <c r="BH38" s="523"/>
      <c r="BI38" s="523"/>
      <c r="BJ38" s="522">
        <f t="shared" si="11"/>
        <v>46.8</v>
      </c>
      <c r="BK38" s="523"/>
      <c r="BL38" s="523"/>
      <c r="BM38" s="518"/>
      <c r="BN38" s="1023"/>
      <c r="BO38" s="528"/>
      <c r="BP38" s="1026"/>
      <c r="BQ38" s="529">
        <f>1*1</f>
        <v>1</v>
      </c>
      <c r="BR38" s="529">
        <f>2*0.3</f>
        <v>0.6</v>
      </c>
      <c r="BS38" s="529">
        <f t="shared" si="10"/>
        <v>5.2</v>
      </c>
      <c r="BT38" s="523"/>
      <c r="BU38" s="523"/>
      <c r="BV38" s="1023"/>
      <c r="BW38" s="1023"/>
      <c r="BX38" s="1023"/>
      <c r="BY38" s="523"/>
      <c r="BZ38" s="523"/>
      <c r="CA38" s="523"/>
      <c r="CB38" s="523"/>
      <c r="CC38" s="523"/>
      <c r="CD38" s="1029"/>
      <c r="CE38" s="1032"/>
      <c r="CF38" s="1029"/>
      <c r="CG38" s="1035"/>
      <c r="CH38" s="264"/>
      <c r="CI38" s="268">
        <f>0.3*2+0.1*AW38</f>
        <v>3.0000000000000004</v>
      </c>
      <c r="CJ38" s="264"/>
      <c r="CK38" s="268"/>
      <c r="CL38" s="115" t="s">
        <v>361</v>
      </c>
      <c r="CM38" s="264"/>
      <c r="CN38" s="264"/>
      <c r="CO38" s="264"/>
      <c r="CP38" s="264"/>
      <c r="CQ38" s="264"/>
      <c r="CR38" s="264"/>
      <c r="CS38" s="264"/>
      <c r="CT38" s="264"/>
      <c r="CU38" s="264"/>
      <c r="CV38" s="264"/>
      <c r="CW38" s="264"/>
      <c r="CX38" s="264"/>
      <c r="CY38" s="264"/>
      <c r="CZ38" s="264"/>
      <c r="DA38" s="264"/>
    </row>
    <row r="39" spans="1:105" s="533" customFormat="1" ht="15" customHeight="1" thickBot="1">
      <c r="A39" s="1016"/>
      <c r="B39" s="1018"/>
      <c r="C39" s="534" t="s">
        <v>363</v>
      </c>
      <c r="D39" s="523" t="s">
        <v>350</v>
      </c>
      <c r="E39" s="535">
        <v>4</v>
      </c>
      <c r="F39" s="535">
        <v>4</v>
      </c>
      <c r="G39" s="535">
        <v>4</v>
      </c>
      <c r="H39" s="535">
        <v>4</v>
      </c>
      <c r="I39" s="535">
        <v>4</v>
      </c>
      <c r="J39" s="535">
        <v>4</v>
      </c>
      <c r="K39" s="535">
        <v>4</v>
      </c>
      <c r="L39" s="535">
        <v>4</v>
      </c>
      <c r="M39" s="535">
        <v>4</v>
      </c>
      <c r="N39" s="535">
        <v>4</v>
      </c>
      <c r="O39" s="535">
        <v>4</v>
      </c>
      <c r="P39" s="535">
        <v>1</v>
      </c>
      <c r="Q39" s="535"/>
      <c r="R39" s="535"/>
      <c r="S39" s="535"/>
      <c r="T39" s="535"/>
      <c r="U39" s="535"/>
      <c r="V39" s="535"/>
      <c r="W39" s="535"/>
      <c r="X39" s="536"/>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23"/>
      <c r="AU39" s="1021"/>
      <c r="AV39" s="523">
        <f>VLOOKUP(D39,'[1]DANH SACH H'!$A$1:$C$11,2,0)</f>
        <v>15</v>
      </c>
      <c r="AW39" s="523">
        <f>VLOOKUP(D39,'[1]DANH SACH H'!$A$1:$C$11,3,0)</f>
        <v>15</v>
      </c>
      <c r="AX39" s="523">
        <v>39</v>
      </c>
      <c r="AY39" s="523">
        <v>6</v>
      </c>
      <c r="AZ39" s="523"/>
      <c r="BA39" s="523">
        <f t="shared" si="7"/>
        <v>0.8</v>
      </c>
      <c r="BB39" s="523">
        <f t="shared" si="8"/>
        <v>1</v>
      </c>
      <c r="BC39" s="523">
        <f t="shared" si="9"/>
        <v>37.2</v>
      </c>
      <c r="BD39" s="523"/>
      <c r="BE39" s="523"/>
      <c r="BF39" s="523"/>
      <c r="BG39" s="523"/>
      <c r="BH39" s="523"/>
      <c r="BI39" s="523"/>
      <c r="BJ39" s="522">
        <f t="shared" si="11"/>
        <v>37.2</v>
      </c>
      <c r="BK39" s="523"/>
      <c r="BL39" s="523"/>
      <c r="BM39" s="518"/>
      <c r="BN39" s="1023"/>
      <c r="BO39" s="528"/>
      <c r="BP39" s="1026"/>
      <c r="BQ39" s="529">
        <f>1*1</f>
        <v>1</v>
      </c>
      <c r="BR39" s="529">
        <f>2*0.3</f>
        <v>0.6</v>
      </c>
      <c r="BS39" s="529">
        <f t="shared" si="10"/>
        <v>3</v>
      </c>
      <c r="BT39" s="523"/>
      <c r="BU39" s="523"/>
      <c r="BV39" s="1023"/>
      <c r="BW39" s="1023"/>
      <c r="BX39" s="1023"/>
      <c r="BY39" s="523"/>
      <c r="BZ39" s="523"/>
      <c r="CA39" s="523"/>
      <c r="CB39" s="523"/>
      <c r="CC39" s="523"/>
      <c r="CD39" s="1029"/>
      <c r="CE39" s="1032"/>
      <c r="CF39" s="1029"/>
      <c r="CG39" s="1035"/>
      <c r="CH39" s="264"/>
      <c r="CI39" s="268">
        <f>0.3*2+0.1*AW39</f>
        <v>2.1</v>
      </c>
      <c r="CJ39" s="264"/>
      <c r="CK39" s="268"/>
      <c r="CL39" s="115" t="s">
        <v>361</v>
      </c>
      <c r="CM39" s="264"/>
      <c r="CN39" s="264"/>
      <c r="CO39" s="264"/>
      <c r="CP39" s="264"/>
      <c r="CQ39" s="264"/>
      <c r="CR39" s="264"/>
      <c r="CS39" s="264"/>
      <c r="CT39" s="264"/>
      <c r="CU39" s="264"/>
      <c r="CV39" s="264"/>
      <c r="CW39" s="264"/>
      <c r="CX39" s="264"/>
      <c r="CY39" s="264"/>
      <c r="CZ39" s="264"/>
      <c r="DA39" s="264"/>
    </row>
    <row r="40" spans="1:105" s="533" customFormat="1" ht="15.75" customHeight="1">
      <c r="A40" s="1016"/>
      <c r="B40" s="1018"/>
      <c r="C40" s="537" t="s">
        <v>364</v>
      </c>
      <c r="D40" s="535" t="s">
        <v>350</v>
      </c>
      <c r="E40" s="535"/>
      <c r="F40" s="535"/>
      <c r="G40" s="535"/>
      <c r="H40" s="535"/>
      <c r="I40" s="535"/>
      <c r="J40" s="535"/>
      <c r="K40" s="535"/>
      <c r="L40" s="535"/>
      <c r="M40" s="535"/>
      <c r="N40" s="535"/>
      <c r="O40" s="535"/>
      <c r="P40" s="535"/>
      <c r="Q40" s="535">
        <v>4</v>
      </c>
      <c r="R40" s="535">
        <v>4</v>
      </c>
      <c r="S40" s="535">
        <v>4</v>
      </c>
      <c r="T40" s="535">
        <v>4</v>
      </c>
      <c r="U40" s="535">
        <v>4</v>
      </c>
      <c r="V40" s="535">
        <v>4</v>
      </c>
      <c r="W40" s="535">
        <v>4</v>
      </c>
      <c r="X40" s="538">
        <v>2</v>
      </c>
      <c r="Y40" s="535"/>
      <c r="Z40" s="535"/>
      <c r="AA40" s="535"/>
      <c r="AB40" s="535"/>
      <c r="AC40" s="535"/>
      <c r="AD40" s="535"/>
      <c r="AE40" s="535"/>
      <c r="AF40" s="535"/>
      <c r="AG40" s="535"/>
      <c r="AH40" s="535"/>
      <c r="AI40" s="535"/>
      <c r="AJ40" s="535"/>
      <c r="AK40" s="535"/>
      <c r="AL40" s="535"/>
      <c r="AM40" s="535"/>
      <c r="AN40" s="535"/>
      <c r="AO40" s="535"/>
      <c r="AP40" s="535"/>
      <c r="AQ40" s="535"/>
      <c r="AR40" s="535"/>
      <c r="AS40" s="535"/>
      <c r="AT40" s="535"/>
      <c r="AU40" s="1021"/>
      <c r="AV40" s="523">
        <f>VLOOKUP(D40,'[1]DANH SACH H'!$A$1:$C$11,2,0)</f>
        <v>15</v>
      </c>
      <c r="AW40" s="523">
        <f>VLOOKUP(D40,'[1]DANH SACH H'!$A$1:$C$11,3,0)</f>
        <v>15</v>
      </c>
      <c r="AX40" s="523">
        <v>25</v>
      </c>
      <c r="AY40" s="523">
        <v>5</v>
      </c>
      <c r="AZ40" s="523"/>
      <c r="BA40" s="523">
        <f t="shared" si="7"/>
        <v>0.8</v>
      </c>
      <c r="BB40" s="523">
        <f t="shared" si="8"/>
        <v>1</v>
      </c>
      <c r="BC40" s="518">
        <f t="shared" si="9"/>
        <v>25</v>
      </c>
      <c r="BD40" s="523"/>
      <c r="BE40" s="523"/>
      <c r="BF40" s="523"/>
      <c r="BG40" s="523"/>
      <c r="BH40" s="523"/>
      <c r="BI40" s="523"/>
      <c r="BJ40" s="522">
        <f t="shared" si="11"/>
        <v>25</v>
      </c>
      <c r="BK40" s="523"/>
      <c r="BL40" s="523"/>
      <c r="BM40" s="518"/>
      <c r="BN40" s="1023"/>
      <c r="BO40" s="528"/>
      <c r="BP40" s="1026"/>
      <c r="BQ40" s="529">
        <f>1*1</f>
        <v>1</v>
      </c>
      <c r="BR40" s="529">
        <f>2*0.3</f>
        <v>0.6</v>
      </c>
      <c r="BS40" s="529">
        <f t="shared" si="10"/>
        <v>3</v>
      </c>
      <c r="BT40" s="523"/>
      <c r="BU40" s="523"/>
      <c r="BV40" s="1023"/>
      <c r="BW40" s="1023"/>
      <c r="BX40" s="1023"/>
      <c r="BY40" s="523"/>
      <c r="BZ40" s="523"/>
      <c r="CA40" s="523"/>
      <c r="CB40" s="523"/>
      <c r="CC40" s="523"/>
      <c r="CD40" s="1029"/>
      <c r="CE40" s="1032"/>
      <c r="CF40" s="1029"/>
      <c r="CG40" s="1035"/>
      <c r="CH40" s="264"/>
      <c r="CI40" s="268">
        <f>0.3*2+0.1*AW40</f>
        <v>2.1</v>
      </c>
      <c r="CJ40" s="264"/>
      <c r="CK40" s="268"/>
      <c r="CL40" s="115" t="s">
        <v>361</v>
      </c>
      <c r="CM40" s="264"/>
      <c r="CN40" s="264"/>
      <c r="CO40" s="264"/>
      <c r="CP40" s="264"/>
      <c r="CQ40" s="264"/>
      <c r="CR40" s="264"/>
      <c r="CS40" s="264"/>
      <c r="CT40" s="264"/>
      <c r="CU40" s="264"/>
      <c r="CV40" s="264"/>
      <c r="CW40" s="264"/>
      <c r="CX40" s="264"/>
      <c r="CY40" s="264"/>
      <c r="CZ40" s="264"/>
      <c r="DA40" s="264"/>
    </row>
    <row r="41" spans="1:105" s="533" customFormat="1" ht="19.5" customHeight="1">
      <c r="A41" s="1016"/>
      <c r="B41" s="1018"/>
      <c r="C41" s="539" t="s">
        <v>365</v>
      </c>
      <c r="D41" s="523" t="s">
        <v>350</v>
      </c>
      <c r="E41" s="523"/>
      <c r="F41" s="523"/>
      <c r="G41" s="523"/>
      <c r="H41" s="523"/>
      <c r="I41" s="523"/>
      <c r="J41" s="523"/>
      <c r="K41" s="523"/>
      <c r="L41" s="523"/>
      <c r="M41" s="523"/>
      <c r="N41" s="523"/>
      <c r="O41" s="523"/>
      <c r="P41" s="523"/>
      <c r="Q41" s="523"/>
      <c r="R41" s="523"/>
      <c r="S41" s="523"/>
      <c r="T41" s="523"/>
      <c r="U41" s="523"/>
      <c r="V41" s="523"/>
      <c r="W41" s="523"/>
      <c r="X41" s="536"/>
      <c r="Y41" s="523"/>
      <c r="Z41" s="531">
        <v>24</v>
      </c>
      <c r="AA41" s="531">
        <v>24</v>
      </c>
      <c r="AB41" s="531">
        <v>24</v>
      </c>
      <c r="AC41" s="531">
        <v>24</v>
      </c>
      <c r="AD41" s="531">
        <v>24</v>
      </c>
      <c r="AE41" s="531">
        <v>24</v>
      </c>
      <c r="AF41" s="531">
        <v>24</v>
      </c>
      <c r="AG41" s="531">
        <v>24</v>
      </c>
      <c r="AH41" s="531">
        <v>24</v>
      </c>
      <c r="AI41" s="531">
        <v>24</v>
      </c>
      <c r="AJ41" s="531">
        <v>20</v>
      </c>
      <c r="AK41" s="531"/>
      <c r="AL41" s="523"/>
      <c r="AM41" s="523"/>
      <c r="AN41" s="523"/>
      <c r="AO41" s="523"/>
      <c r="AP41" s="523"/>
      <c r="AQ41" s="523"/>
      <c r="AR41" s="523"/>
      <c r="AS41" s="523"/>
      <c r="AT41" s="523"/>
      <c r="AU41" s="1021"/>
      <c r="AV41" s="523">
        <f>VLOOKUP(D41,'[1]DANH SACH H'!$A$1:$C$11,2,0)</f>
        <v>15</v>
      </c>
      <c r="AW41" s="523">
        <f>VLOOKUP(D41,'[1]DANH SACH H'!$A$1:$C$11,3,0)</f>
        <v>15</v>
      </c>
      <c r="AX41" s="523"/>
      <c r="AY41" s="523"/>
      <c r="AZ41" s="523"/>
      <c r="BA41" s="523"/>
      <c r="BB41" s="523"/>
      <c r="BC41" s="523"/>
      <c r="BD41" s="523">
        <v>45</v>
      </c>
      <c r="BE41" s="523">
        <v>215</v>
      </c>
      <c r="BF41" s="523"/>
      <c r="BG41" s="540">
        <f>IF(AW41&lt;25,0.8,IF(AND(AW41&gt;=25,AW41&lt;=35),1,IF(AND(AW41&gt;=36,AW41&lt;=50),1.2,1.3)))</f>
        <v>0.8</v>
      </c>
      <c r="BH41" s="540">
        <f>IF(AW41&lt;15,0.8,IF(AND(AW41&gt;=15,AW41&lt;=18),1,IF(AND(AW41&gt;=19,AW41&lt;=25),1.2,1.3)))</f>
        <v>1</v>
      </c>
      <c r="BI41" s="523">
        <f>(BD41*BG41+BE41*BH41)+BF41/8*2.5+SUM(BD41:BE41)*0.1</f>
        <v>277</v>
      </c>
      <c r="BJ41" s="522">
        <f t="shared" si="11"/>
        <v>277</v>
      </c>
      <c r="BK41" s="523"/>
      <c r="BL41" s="523"/>
      <c r="BM41" s="518"/>
      <c r="BN41" s="1023"/>
      <c r="BO41" s="528"/>
      <c r="BP41" s="1026"/>
      <c r="BQ41" s="523">
        <f>1*0.5</f>
        <v>0.5</v>
      </c>
      <c r="BR41" s="523">
        <f>8*0.3</f>
        <v>2.4</v>
      </c>
      <c r="BS41" s="523">
        <f>0.2*AW41</f>
        <v>3</v>
      </c>
      <c r="BT41" s="523"/>
      <c r="BU41" s="523"/>
      <c r="BV41" s="1023"/>
      <c r="BW41" s="1023"/>
      <c r="BX41" s="1023"/>
      <c r="BY41" s="523"/>
      <c r="BZ41" s="523"/>
      <c r="CA41" s="523"/>
      <c r="CB41" s="523"/>
      <c r="CC41" s="523"/>
      <c r="CD41" s="1029"/>
      <c r="CE41" s="1032"/>
      <c r="CF41" s="1029"/>
      <c r="CG41" s="1035"/>
      <c r="CH41" s="264"/>
      <c r="CI41" s="268"/>
      <c r="CJ41" s="264"/>
      <c r="CK41" s="268"/>
      <c r="CL41" s="419"/>
      <c r="CM41" s="264"/>
      <c r="CN41" s="269">
        <f>SUM(BR41:BS41)</f>
        <v>5.4</v>
      </c>
      <c r="CO41" s="264"/>
      <c r="CP41" s="264" t="s">
        <v>366</v>
      </c>
      <c r="CQ41" s="264"/>
      <c r="CR41" s="264"/>
      <c r="CS41" s="264"/>
      <c r="CT41" s="264"/>
      <c r="CU41" s="264"/>
      <c r="CV41" s="264"/>
      <c r="CW41" s="264"/>
      <c r="CX41" s="264"/>
      <c r="CY41" s="264"/>
      <c r="CZ41" s="264"/>
      <c r="DA41" s="264"/>
    </row>
    <row r="42" spans="1:105" s="533" customFormat="1" ht="15.75" customHeight="1">
      <c r="A42" s="1016"/>
      <c r="B42" s="1018"/>
      <c r="C42" s="540" t="s">
        <v>367</v>
      </c>
      <c r="D42" s="523" t="s">
        <v>145</v>
      </c>
      <c r="E42" s="518"/>
      <c r="F42" s="518"/>
      <c r="G42" s="518"/>
      <c r="H42" s="518"/>
      <c r="I42" s="518"/>
      <c r="J42" s="518"/>
      <c r="K42" s="518"/>
      <c r="L42" s="518"/>
      <c r="M42" s="518"/>
      <c r="N42" s="518"/>
      <c r="O42" s="518"/>
      <c r="P42" s="518"/>
      <c r="Q42" s="518"/>
      <c r="R42" s="518"/>
      <c r="S42" s="518"/>
      <c r="T42" s="518"/>
      <c r="U42" s="518"/>
      <c r="V42" s="518"/>
      <c r="W42" s="518"/>
      <c r="X42" s="541"/>
      <c r="Y42" s="518"/>
      <c r="Z42" s="542"/>
      <c r="AA42" s="542"/>
      <c r="AB42" s="542"/>
      <c r="AC42" s="542"/>
      <c r="AD42" s="542"/>
      <c r="AE42" s="542"/>
      <c r="AF42" s="542"/>
      <c r="AG42" s="542"/>
      <c r="AH42" s="542"/>
      <c r="AI42" s="542">
        <v>4</v>
      </c>
      <c r="AJ42" s="542">
        <v>4</v>
      </c>
      <c r="AK42" s="542">
        <v>4</v>
      </c>
      <c r="AL42" s="542">
        <v>4</v>
      </c>
      <c r="AM42" s="542">
        <v>4</v>
      </c>
      <c r="AN42" s="542">
        <v>4</v>
      </c>
      <c r="AO42" s="542">
        <v>4</v>
      </c>
      <c r="AP42" s="542">
        <v>4</v>
      </c>
      <c r="AQ42" s="542">
        <v>4</v>
      </c>
      <c r="AR42" s="542">
        <v>4</v>
      </c>
      <c r="AS42" s="542">
        <v>4</v>
      </c>
      <c r="AT42" s="542">
        <v>1</v>
      </c>
      <c r="AU42" s="1021"/>
      <c r="AV42" s="523">
        <f>VLOOKUP(D42,'[1]DANH SACH H'!$A$1:$C$11,2,0)</f>
        <v>32</v>
      </c>
      <c r="AW42" s="523">
        <f>VLOOKUP(D42,'[1]DANH SACH H'!$A$1:$C$11,3,0)</f>
        <v>30</v>
      </c>
      <c r="AX42" s="523"/>
      <c r="AY42" s="523"/>
      <c r="AZ42" s="523"/>
      <c r="BA42" s="523"/>
      <c r="BB42" s="523"/>
      <c r="BC42" s="523"/>
      <c r="BD42" s="523">
        <v>34</v>
      </c>
      <c r="BE42" s="523">
        <v>11</v>
      </c>
      <c r="BF42" s="523"/>
      <c r="BG42" s="540">
        <f>IF(AW42&lt;25,0.8,IF(AND(AW42&gt;=25,AW42&lt;=35),1,IF(AND(AW42&gt;=36,AW42&lt;=50),1.2,1.3)))</f>
        <v>1</v>
      </c>
      <c r="BH42" s="540">
        <f>IF(AW42&lt;15,0.8,IF(AND(AW42&gt;=15,AW42&lt;=18),1,IF(AND(AW42&gt;=19,AW42&lt;=25),1.2,1.3)))</f>
        <v>1.3</v>
      </c>
      <c r="BI42" s="523">
        <f>(BD42*BG42+BE42*BH42)+BF42/8*2.5</f>
        <v>48.3</v>
      </c>
      <c r="BJ42" s="522">
        <f t="shared" si="11"/>
        <v>48.3</v>
      </c>
      <c r="BK42" s="523"/>
      <c r="BL42" s="523"/>
      <c r="BM42" s="518"/>
      <c r="BN42" s="1023"/>
      <c r="BO42" s="528"/>
      <c r="BP42" s="1026"/>
      <c r="BQ42" s="529">
        <f>1*1</f>
        <v>1</v>
      </c>
      <c r="BR42" s="529">
        <f>2*0.3</f>
        <v>0.6</v>
      </c>
      <c r="BS42" s="529">
        <f>0.1*AW42</f>
        <v>3</v>
      </c>
      <c r="BT42" s="523"/>
      <c r="BU42" s="523"/>
      <c r="BV42" s="1023"/>
      <c r="BW42" s="1023"/>
      <c r="BX42" s="1023"/>
      <c r="BY42" s="523"/>
      <c r="BZ42" s="523"/>
      <c r="CA42" s="523"/>
      <c r="CB42" s="523"/>
      <c r="CC42" s="523"/>
      <c r="CD42" s="1029"/>
      <c r="CE42" s="1032"/>
      <c r="CF42" s="1029"/>
      <c r="CG42" s="1035"/>
      <c r="CH42" s="264"/>
      <c r="CI42" s="268"/>
      <c r="CJ42" s="264"/>
      <c r="CK42" s="268"/>
      <c r="CL42" s="419"/>
      <c r="CM42" s="269"/>
      <c r="CN42" s="269">
        <f>SUM(BR42:BS42)</f>
        <v>3.6</v>
      </c>
      <c r="CO42" s="264"/>
      <c r="CP42" s="264" t="s">
        <v>366</v>
      </c>
      <c r="CQ42" s="264"/>
      <c r="CR42" s="264"/>
      <c r="CS42" s="264"/>
      <c r="CT42" s="264"/>
      <c r="CU42" s="264"/>
      <c r="CV42" s="264"/>
      <c r="CW42" s="264"/>
      <c r="CX42" s="264"/>
      <c r="CY42" s="264"/>
      <c r="CZ42" s="264"/>
      <c r="DA42" s="264"/>
    </row>
    <row r="43" spans="1:94" s="264" customFormat="1" ht="15.75" customHeight="1">
      <c r="A43" s="1016"/>
      <c r="B43" s="1018"/>
      <c r="C43" s="540" t="s">
        <v>368</v>
      </c>
      <c r="D43" s="523" t="s">
        <v>145</v>
      </c>
      <c r="E43" s="518"/>
      <c r="F43" s="518"/>
      <c r="G43" s="518"/>
      <c r="H43" s="518"/>
      <c r="I43" s="518"/>
      <c r="J43" s="518"/>
      <c r="K43" s="518"/>
      <c r="L43" s="518"/>
      <c r="M43" s="518"/>
      <c r="N43" s="518"/>
      <c r="O43" s="518"/>
      <c r="P43" s="518"/>
      <c r="Q43" s="518"/>
      <c r="R43" s="518"/>
      <c r="S43" s="518"/>
      <c r="T43" s="518"/>
      <c r="U43" s="518"/>
      <c r="V43" s="518"/>
      <c r="W43" s="518"/>
      <c r="X43" s="541"/>
      <c r="Y43" s="518"/>
      <c r="Z43" s="542"/>
      <c r="AA43" s="542"/>
      <c r="AB43" s="542"/>
      <c r="AC43" s="542"/>
      <c r="AD43" s="542"/>
      <c r="AE43" s="542"/>
      <c r="AF43" s="542"/>
      <c r="AG43" s="542"/>
      <c r="AH43" s="542"/>
      <c r="AI43" s="542"/>
      <c r="AJ43" s="542"/>
      <c r="AK43" s="542">
        <v>4</v>
      </c>
      <c r="AL43" s="542">
        <v>4</v>
      </c>
      <c r="AM43" s="542">
        <v>4</v>
      </c>
      <c r="AN43" s="542">
        <v>4</v>
      </c>
      <c r="AO43" s="542">
        <v>4</v>
      </c>
      <c r="AP43" s="542">
        <v>4</v>
      </c>
      <c r="AQ43" s="542">
        <v>4</v>
      </c>
      <c r="AR43" s="542">
        <v>2</v>
      </c>
      <c r="AS43" s="542"/>
      <c r="AT43" s="542"/>
      <c r="AU43" s="1021"/>
      <c r="AV43" s="523">
        <f>VLOOKUP(D43,'[1]DANH SACH H'!$A$1:$C$11,2,0)</f>
        <v>32</v>
      </c>
      <c r="AW43" s="518">
        <f>VLOOKUP(D43,'[1]DANH SACH H'!$A$1:$C$11,3,0)</f>
        <v>30</v>
      </c>
      <c r="AX43" s="523"/>
      <c r="AY43" s="523"/>
      <c r="AZ43" s="523"/>
      <c r="BA43" s="523"/>
      <c r="BB43" s="523"/>
      <c r="BC43" s="523"/>
      <c r="BD43" s="523">
        <v>10</v>
      </c>
      <c r="BE43" s="523">
        <v>20</v>
      </c>
      <c r="BF43" s="523"/>
      <c r="BG43" s="540">
        <f>IF(AW43&lt;25,0.8,IF(AND(AW43&gt;=25,AW43&lt;=35),1,IF(AND(AW43&gt;=36,AW43&lt;=50),1.2,1.3)))</f>
        <v>1</v>
      </c>
      <c r="BH43" s="540">
        <f>IF(AW43&lt;15,0.8,IF(AND(AW43&gt;=15,AW43&lt;=18),1,IF(AND(AW43&gt;=19,AW43&lt;=25),1.2,1.3)))</f>
        <v>1.3</v>
      </c>
      <c r="BI43" s="523">
        <f>(BD43*BG43+BE43*BH43)+BF43/8*2.5+SUM(BD43:BE43)*0.1</f>
        <v>39</v>
      </c>
      <c r="BJ43" s="522">
        <f t="shared" si="11"/>
        <v>39</v>
      </c>
      <c r="BK43" s="523"/>
      <c r="BL43" s="523"/>
      <c r="BM43" s="518"/>
      <c r="BN43" s="1023"/>
      <c r="BO43" s="528"/>
      <c r="BP43" s="1026"/>
      <c r="BQ43" s="529">
        <f>1*1</f>
        <v>1</v>
      </c>
      <c r="BR43" s="529">
        <f>2*0.3</f>
        <v>0.6</v>
      </c>
      <c r="BS43" s="529">
        <f>0.1*AW43</f>
        <v>3</v>
      </c>
      <c r="BT43" s="523"/>
      <c r="BU43" s="523"/>
      <c r="BV43" s="1023"/>
      <c r="BW43" s="1023"/>
      <c r="BX43" s="1023"/>
      <c r="BY43" s="523"/>
      <c r="BZ43" s="523"/>
      <c r="CA43" s="523"/>
      <c r="CB43" s="523"/>
      <c r="CC43" s="523"/>
      <c r="CD43" s="1029"/>
      <c r="CE43" s="1032"/>
      <c r="CF43" s="1029"/>
      <c r="CG43" s="1035"/>
      <c r="CI43" s="268"/>
      <c r="CK43" s="268"/>
      <c r="CL43" s="419"/>
      <c r="CM43" s="269"/>
      <c r="CN43" s="269">
        <f>SUM(BR43:BS43)</f>
        <v>3.6</v>
      </c>
      <c r="CP43" s="264" t="s">
        <v>366</v>
      </c>
    </row>
    <row r="44" spans="1:90" s="264" customFormat="1" ht="15.75" customHeight="1">
      <c r="A44" s="1016"/>
      <c r="B44" s="1018"/>
      <c r="C44" s="530" t="s">
        <v>313</v>
      </c>
      <c r="D44" s="523" t="s">
        <v>216</v>
      </c>
      <c r="E44" s="518"/>
      <c r="F44" s="518"/>
      <c r="G44" s="518"/>
      <c r="H44" s="518"/>
      <c r="I44" s="518"/>
      <c r="J44" s="518"/>
      <c r="K44" s="518"/>
      <c r="L44" s="518"/>
      <c r="M44" s="518"/>
      <c r="N44" s="518"/>
      <c r="O44" s="518"/>
      <c r="P44" s="518"/>
      <c r="Q44" s="518"/>
      <c r="R44" s="518"/>
      <c r="S44" s="518"/>
      <c r="T44" s="518"/>
      <c r="U44" s="518"/>
      <c r="V44" s="518"/>
      <c r="W44" s="518"/>
      <c r="X44" s="541"/>
      <c r="Y44" s="518"/>
      <c r="Z44" s="542">
        <v>4</v>
      </c>
      <c r="AA44" s="542">
        <v>4</v>
      </c>
      <c r="AB44" s="542">
        <v>4</v>
      </c>
      <c r="AC44" s="542">
        <v>4</v>
      </c>
      <c r="AD44" s="542">
        <v>4</v>
      </c>
      <c r="AE44" s="542">
        <v>4</v>
      </c>
      <c r="AF44" s="542">
        <v>4</v>
      </c>
      <c r="AG44" s="542">
        <v>4</v>
      </c>
      <c r="AH44" s="542">
        <v>4</v>
      </c>
      <c r="AI44" s="542">
        <v>4</v>
      </c>
      <c r="AJ44" s="542">
        <v>4</v>
      </c>
      <c r="AK44" s="542">
        <v>1</v>
      </c>
      <c r="AL44" s="542"/>
      <c r="AM44" s="542"/>
      <c r="AN44" s="542"/>
      <c r="AO44" s="523"/>
      <c r="AP44" s="523"/>
      <c r="AQ44" s="523"/>
      <c r="AR44" s="523"/>
      <c r="AS44" s="523"/>
      <c r="AT44" s="523"/>
      <c r="AU44" s="1021"/>
      <c r="AV44" s="523">
        <f>VLOOKUP(D44,'[1]DANH SACH H'!$A$1:$C$11,2,0)</f>
        <v>20</v>
      </c>
      <c r="AW44" s="523">
        <f>VLOOKUP(D44,'[1]DANH SACH H'!$A$1:$C$11,3,0)</f>
        <v>16</v>
      </c>
      <c r="AX44" s="523"/>
      <c r="AY44" s="523"/>
      <c r="AZ44" s="523"/>
      <c r="BA44" s="523"/>
      <c r="BB44" s="523"/>
      <c r="BC44" s="523"/>
      <c r="BD44" s="523">
        <v>39</v>
      </c>
      <c r="BE44" s="523">
        <v>6</v>
      </c>
      <c r="BF44" s="523"/>
      <c r="BG44" s="540">
        <f>IF(AW44&lt;25,0.8,IF(AND(AW44&gt;=25,AW44&lt;=35),1,IF(AND(AW44&gt;=36,AW44&lt;=50),1.2,1.3)))</f>
        <v>0.8</v>
      </c>
      <c r="BH44" s="540">
        <f>IF(AW44&lt;15,0.8,IF(AND(AW44&gt;=15,AW44&lt;=18),1,IF(AND(AW44&gt;=19,AW44&lt;=25),1.2,1.3)))</f>
        <v>1</v>
      </c>
      <c r="BI44" s="523">
        <f>(BD44*BG44+BE44*BH44)+BF44/8*2.5</f>
        <v>37.2</v>
      </c>
      <c r="BJ44" s="522">
        <f t="shared" si="11"/>
        <v>37.2</v>
      </c>
      <c r="BK44" s="523"/>
      <c r="BL44" s="523"/>
      <c r="BM44" s="518"/>
      <c r="BN44" s="1023"/>
      <c r="BO44" s="528"/>
      <c r="BP44" s="1026"/>
      <c r="BQ44" s="529">
        <f>1*1</f>
        <v>1</v>
      </c>
      <c r="BR44" s="529">
        <f>2*0.3</f>
        <v>0.6</v>
      </c>
      <c r="BS44" s="529">
        <f>0.1*AW44</f>
        <v>1.6</v>
      </c>
      <c r="BT44" s="523"/>
      <c r="BU44" s="523"/>
      <c r="BV44" s="1023"/>
      <c r="BW44" s="1023"/>
      <c r="BX44" s="1023"/>
      <c r="BY44" s="523"/>
      <c r="BZ44" s="523"/>
      <c r="CA44" s="523"/>
      <c r="CB44" s="523"/>
      <c r="CC44" s="523"/>
      <c r="CD44" s="1029"/>
      <c r="CE44" s="1032"/>
      <c r="CF44" s="1029"/>
      <c r="CG44" s="1035"/>
      <c r="CI44" s="268"/>
      <c r="CK44" s="268"/>
      <c r="CL44" s="419"/>
    </row>
    <row r="45" spans="1:90" s="264" customFormat="1" ht="15.75" customHeight="1" thickBot="1">
      <c r="A45" s="1016"/>
      <c r="B45" s="1018"/>
      <c r="C45" s="530" t="s">
        <v>369</v>
      </c>
      <c r="D45" s="523" t="s">
        <v>216</v>
      </c>
      <c r="E45" s="518"/>
      <c r="F45" s="518"/>
      <c r="G45" s="518"/>
      <c r="H45" s="518"/>
      <c r="I45" s="518"/>
      <c r="J45" s="518"/>
      <c r="K45" s="518"/>
      <c r="L45" s="518"/>
      <c r="M45" s="518"/>
      <c r="N45" s="518"/>
      <c r="O45" s="518"/>
      <c r="P45" s="518"/>
      <c r="Q45" s="518"/>
      <c r="R45" s="518"/>
      <c r="S45" s="518"/>
      <c r="T45" s="518"/>
      <c r="U45" s="518"/>
      <c r="V45" s="518"/>
      <c r="W45" s="518"/>
      <c r="X45" s="541"/>
      <c r="Y45" s="518"/>
      <c r="Z45" s="542">
        <v>4</v>
      </c>
      <c r="AA45" s="542">
        <v>4</v>
      </c>
      <c r="AB45" s="542">
        <v>4</v>
      </c>
      <c r="AC45" s="542">
        <v>4</v>
      </c>
      <c r="AD45" s="542">
        <v>4</v>
      </c>
      <c r="AE45" s="542">
        <v>4</v>
      </c>
      <c r="AF45" s="542">
        <v>4</v>
      </c>
      <c r="AG45" s="542">
        <v>4</v>
      </c>
      <c r="AH45" s="542">
        <v>4</v>
      </c>
      <c r="AI45" s="542">
        <v>4</v>
      </c>
      <c r="AJ45" s="542">
        <v>4</v>
      </c>
      <c r="AK45" s="542">
        <v>4</v>
      </c>
      <c r="AL45" s="542">
        <v>4</v>
      </c>
      <c r="AM45" s="542">
        <v>4</v>
      </c>
      <c r="AN45" s="542">
        <v>4</v>
      </c>
      <c r="AO45" s="523"/>
      <c r="AP45" s="523"/>
      <c r="AQ45" s="523"/>
      <c r="AR45" s="523"/>
      <c r="AS45" s="523"/>
      <c r="AT45" s="523"/>
      <c r="AU45" s="1022"/>
      <c r="AV45" s="518">
        <f>VLOOKUP(D45,'[1]DANH SACH H'!$A$1:$C$11,2,0)</f>
        <v>20</v>
      </c>
      <c r="AW45" s="518">
        <f>VLOOKUP(D45,'[1]DANH SACH H'!$A$1:$C$11,3,0)</f>
        <v>16</v>
      </c>
      <c r="AX45" s="518"/>
      <c r="AY45" s="518"/>
      <c r="AZ45" s="518"/>
      <c r="BA45" s="518"/>
      <c r="BB45" s="518"/>
      <c r="BC45" s="523"/>
      <c r="BD45" s="523">
        <v>39</v>
      </c>
      <c r="BE45" s="523">
        <v>21</v>
      </c>
      <c r="BF45" s="523"/>
      <c r="BG45" s="540">
        <f>IF(AW45&lt;25,0.8,IF(AND(AW45&gt;=25,AW45&lt;=35),1,IF(AND(AW45&gt;=36,AW45&lt;=50),1.2,1.3)))</f>
        <v>0.8</v>
      </c>
      <c r="BH45" s="540">
        <f>IF(AW45&lt;15,0.8,IF(AND(AW45&gt;=15,AW45&lt;=18),1,IF(AND(AW45&gt;=19,AW45&lt;=25),1.2,1.3)))</f>
        <v>1</v>
      </c>
      <c r="BI45" s="523">
        <f>(BD45*BG45+BE45*BH45)+BF45/8*2.5</f>
        <v>52.2</v>
      </c>
      <c r="BJ45" s="522">
        <f t="shared" si="11"/>
        <v>52.2</v>
      </c>
      <c r="BK45" s="523"/>
      <c r="BL45" s="523"/>
      <c r="BM45" s="518"/>
      <c r="BN45" s="1023"/>
      <c r="BO45" s="528"/>
      <c r="BP45" s="1026"/>
      <c r="BQ45" s="529">
        <f>1*1</f>
        <v>1</v>
      </c>
      <c r="BR45" s="529">
        <f>2*0.3</f>
        <v>0.6</v>
      </c>
      <c r="BS45" s="529">
        <f>0.1*AW45</f>
        <v>1.6</v>
      </c>
      <c r="BT45" s="523"/>
      <c r="BU45" s="523"/>
      <c r="BV45" s="1023"/>
      <c r="BW45" s="1023"/>
      <c r="BX45" s="1023"/>
      <c r="BY45" s="523"/>
      <c r="BZ45" s="523"/>
      <c r="CA45" s="523"/>
      <c r="CB45" s="523"/>
      <c r="CC45" s="523"/>
      <c r="CD45" s="1029"/>
      <c r="CE45" s="1032"/>
      <c r="CF45" s="1029"/>
      <c r="CG45" s="1035"/>
      <c r="CI45" s="268"/>
      <c r="CK45" s="268"/>
      <c r="CL45" s="419"/>
    </row>
    <row r="46" spans="1:90" s="264" customFormat="1" ht="15.75" customHeight="1" thickBot="1">
      <c r="A46" s="1016"/>
      <c r="B46" s="1018"/>
      <c r="C46" s="543" t="s">
        <v>139</v>
      </c>
      <c r="D46" s="518"/>
      <c r="E46" s="544"/>
      <c r="F46" s="544"/>
      <c r="G46" s="544"/>
      <c r="H46" s="544"/>
      <c r="I46" s="544"/>
      <c r="J46" s="544"/>
      <c r="K46" s="544"/>
      <c r="L46" s="544"/>
      <c r="M46" s="544"/>
      <c r="N46" s="544"/>
      <c r="O46" s="544"/>
      <c r="P46" s="544"/>
      <c r="Q46" s="544"/>
      <c r="R46" s="544"/>
      <c r="S46" s="544"/>
      <c r="T46" s="544"/>
      <c r="U46" s="544"/>
      <c r="V46" s="544"/>
      <c r="W46" s="541"/>
      <c r="X46" s="541"/>
      <c r="Y46" s="518"/>
      <c r="Z46" s="545"/>
      <c r="AA46" s="545"/>
      <c r="AB46" s="518"/>
      <c r="AC46" s="518"/>
      <c r="AD46" s="518"/>
      <c r="AE46" s="518"/>
      <c r="AF46" s="518"/>
      <c r="AG46" s="518"/>
      <c r="AH46" s="518"/>
      <c r="AI46" s="518"/>
      <c r="AJ46" s="518"/>
      <c r="AK46" s="518"/>
      <c r="AL46" s="518"/>
      <c r="AM46" s="518"/>
      <c r="AN46" s="518"/>
      <c r="AO46" s="518"/>
      <c r="AP46" s="518"/>
      <c r="AQ46" s="518"/>
      <c r="AR46" s="518"/>
      <c r="AS46" s="518"/>
      <c r="AT46" s="518"/>
      <c r="AU46" s="523"/>
      <c r="AV46" s="521"/>
      <c r="AW46" s="521"/>
      <c r="AX46" s="523"/>
      <c r="AY46" s="523"/>
      <c r="AZ46" s="523"/>
      <c r="BA46" s="523"/>
      <c r="BB46" s="523"/>
      <c r="BC46" s="523"/>
      <c r="BD46" s="523"/>
      <c r="BE46" s="523"/>
      <c r="BF46" s="523"/>
      <c r="BG46" s="523"/>
      <c r="BH46" s="523"/>
      <c r="BI46" s="523"/>
      <c r="BJ46" s="523"/>
      <c r="BK46" s="529"/>
      <c r="BL46" s="529"/>
      <c r="BM46" s="523"/>
      <c r="BN46" s="1023"/>
      <c r="BO46" s="528"/>
      <c r="BP46" s="1026"/>
      <c r="BQ46" s="529"/>
      <c r="BR46" s="529" t="e">
        <f>SUM(CN17:CN19)+SUM(CJ71:CJ74)</f>
        <v>#N/A</v>
      </c>
      <c r="BS46" s="529"/>
      <c r="BT46" s="523"/>
      <c r="BU46" s="523"/>
      <c r="BV46" s="1023"/>
      <c r="BW46" s="1023"/>
      <c r="BX46" s="1023"/>
      <c r="BY46" s="523"/>
      <c r="BZ46" s="523"/>
      <c r="CA46" s="523"/>
      <c r="CB46" s="523"/>
      <c r="CC46" s="523"/>
      <c r="CD46" s="1029"/>
      <c r="CE46" s="1032"/>
      <c r="CF46" s="1029"/>
      <c r="CG46" s="1035"/>
      <c r="CI46" s="268"/>
      <c r="CJ46" s="268"/>
      <c r="CK46" s="268"/>
      <c r="CL46" s="268"/>
    </row>
    <row r="47" spans="1:90" s="264" customFormat="1" ht="15.75" customHeight="1" thickBot="1">
      <c r="A47" s="1016"/>
      <c r="B47" s="1018"/>
      <c r="C47" s="546" t="s">
        <v>124</v>
      </c>
      <c r="D47" s="518" t="s">
        <v>213</v>
      </c>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523"/>
      <c r="AN47" s="523"/>
      <c r="AO47" s="523"/>
      <c r="AP47" s="523"/>
      <c r="AQ47" s="523"/>
      <c r="AR47" s="523"/>
      <c r="AS47" s="523"/>
      <c r="AT47" s="523"/>
      <c r="AU47" s="523"/>
      <c r="AV47" s="521">
        <f>VLOOKUP(D47,'[1]DANH SACH H'!$A$1:$C$11,2,0)</f>
        <v>12</v>
      </c>
      <c r="AW47" s="521">
        <f>VLOOKUP(D47,'[1]DANH SACH H'!$A$1:$C$11,3,0)</f>
        <v>10</v>
      </c>
      <c r="AX47" s="523"/>
      <c r="AY47" s="523"/>
      <c r="AZ47" s="523"/>
      <c r="BA47" s="523"/>
      <c r="BB47" s="523"/>
      <c r="BC47" s="523"/>
      <c r="BD47" s="523"/>
      <c r="BE47" s="523"/>
      <c r="BF47" s="523"/>
      <c r="BG47" s="523"/>
      <c r="BH47" s="523"/>
      <c r="BI47" s="523"/>
      <c r="BJ47" s="523"/>
      <c r="BK47" s="529"/>
      <c r="BL47" s="529"/>
      <c r="BM47" s="523"/>
      <c r="BN47" s="1023"/>
      <c r="BO47" s="540">
        <f>448*15%</f>
        <v>67.2</v>
      </c>
      <c r="BP47" s="1026"/>
      <c r="BQ47" s="529"/>
      <c r="BR47" s="529"/>
      <c r="BS47" s="529"/>
      <c r="BT47" s="523"/>
      <c r="BU47" s="523"/>
      <c r="BV47" s="1023"/>
      <c r="BW47" s="1023"/>
      <c r="BX47" s="1023"/>
      <c r="BY47" s="523"/>
      <c r="BZ47" s="523"/>
      <c r="CA47" s="523"/>
      <c r="CB47" s="523"/>
      <c r="CC47" s="523"/>
      <c r="CD47" s="1029"/>
      <c r="CE47" s="1032"/>
      <c r="CF47" s="1029"/>
      <c r="CG47" s="1035"/>
      <c r="CI47" s="268"/>
      <c r="CJ47" s="268"/>
      <c r="CK47" s="268"/>
      <c r="CL47" s="268"/>
    </row>
    <row r="48" spans="1:94" s="264" customFormat="1" ht="15.75" customHeight="1" thickBot="1">
      <c r="A48" s="1016"/>
      <c r="B48" s="1018"/>
      <c r="C48" s="546" t="s">
        <v>124</v>
      </c>
      <c r="D48" s="518" t="s">
        <v>149</v>
      </c>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c r="AJ48" s="523"/>
      <c r="AK48" s="523"/>
      <c r="AL48" s="523"/>
      <c r="AM48" s="523"/>
      <c r="AN48" s="523"/>
      <c r="AO48" s="523"/>
      <c r="AP48" s="523"/>
      <c r="AQ48" s="523"/>
      <c r="AR48" s="523"/>
      <c r="AS48" s="523"/>
      <c r="AT48" s="523"/>
      <c r="AU48" s="523"/>
      <c r="AV48" s="521">
        <f>VLOOKUP(D48,'[1]DANH SACH H'!$A$1:$C$11,2,0)</f>
        <v>23</v>
      </c>
      <c r="AW48" s="521">
        <f>VLOOKUP(D48,'[1]DANH SACH H'!$A$1:$C$11,3,0)</f>
        <v>20</v>
      </c>
      <c r="AX48" s="523"/>
      <c r="AY48" s="523"/>
      <c r="AZ48" s="523"/>
      <c r="BA48" s="523"/>
      <c r="BB48" s="523"/>
      <c r="BC48" s="523"/>
      <c r="BD48" s="523"/>
      <c r="BE48" s="523"/>
      <c r="BF48" s="523"/>
      <c r="BG48" s="523"/>
      <c r="BH48" s="523"/>
      <c r="BI48" s="523"/>
      <c r="BJ48" s="523"/>
      <c r="BK48" s="529"/>
      <c r="BL48" s="529"/>
      <c r="BM48" s="523"/>
      <c r="BN48" s="1023"/>
      <c r="BO48" s="540">
        <f>448*15%</f>
        <v>67.2</v>
      </c>
      <c r="BP48" s="1026"/>
      <c r="BQ48" s="529"/>
      <c r="BR48" s="529"/>
      <c r="BS48" s="529"/>
      <c r="BT48" s="523"/>
      <c r="BU48" s="523"/>
      <c r="BV48" s="1023"/>
      <c r="BW48" s="1023"/>
      <c r="BX48" s="1023"/>
      <c r="BY48" s="523"/>
      <c r="BZ48" s="523"/>
      <c r="CA48" s="523"/>
      <c r="CB48" s="523"/>
      <c r="CC48" s="523"/>
      <c r="CD48" s="1029"/>
      <c r="CE48" s="1032"/>
      <c r="CF48" s="1029"/>
      <c r="CG48" s="1035"/>
      <c r="CI48" s="268"/>
      <c r="CJ48" s="268"/>
      <c r="CK48" s="268"/>
      <c r="CL48" s="268"/>
      <c r="CP48" s="268"/>
    </row>
    <row r="49" spans="1:90" s="264" customFormat="1" ht="2.25" customHeight="1" thickBot="1">
      <c r="A49" s="1017"/>
      <c r="B49" s="1019"/>
      <c r="C49" s="547"/>
      <c r="D49" s="548"/>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49"/>
      <c r="AL49" s="549"/>
      <c r="AM49" s="549"/>
      <c r="AN49" s="549"/>
      <c r="AO49" s="549"/>
      <c r="AP49" s="549"/>
      <c r="AQ49" s="549"/>
      <c r="AR49" s="549"/>
      <c r="AS49" s="549"/>
      <c r="AT49" s="549"/>
      <c r="AU49" s="549"/>
      <c r="AV49" s="521"/>
      <c r="AW49" s="521"/>
      <c r="AX49" s="549"/>
      <c r="AY49" s="549"/>
      <c r="AZ49" s="550"/>
      <c r="BA49" s="550"/>
      <c r="BB49" s="550"/>
      <c r="BC49" s="550"/>
      <c r="BD49" s="549"/>
      <c r="BE49" s="549"/>
      <c r="BF49" s="549"/>
      <c r="BG49" s="549"/>
      <c r="BH49" s="549"/>
      <c r="BI49" s="549"/>
      <c r="BJ49" s="549"/>
      <c r="BK49" s="551"/>
      <c r="BL49" s="551"/>
      <c r="BM49" s="549"/>
      <c r="BN49" s="1024"/>
      <c r="BO49" s="552"/>
      <c r="BP49" s="1027"/>
      <c r="BQ49" s="529"/>
      <c r="BR49" s="529"/>
      <c r="BS49" s="551"/>
      <c r="BT49" s="549"/>
      <c r="BU49" s="549"/>
      <c r="BV49" s="1024"/>
      <c r="BW49" s="1024"/>
      <c r="BX49" s="1024"/>
      <c r="BY49" s="549"/>
      <c r="BZ49" s="549"/>
      <c r="CA49" s="549"/>
      <c r="CB49" s="549"/>
      <c r="CC49" s="549"/>
      <c r="CD49" s="1030"/>
      <c r="CE49" s="1033"/>
      <c r="CF49" s="1030"/>
      <c r="CG49" s="1036"/>
      <c r="CI49" s="268"/>
      <c r="CJ49" s="268"/>
      <c r="CK49" s="268"/>
      <c r="CL49" s="268"/>
    </row>
    <row r="50" spans="1:94" s="270" customFormat="1" ht="13.5" thickBot="1">
      <c r="A50" s="1037">
        <v>4</v>
      </c>
      <c r="B50" s="1040" t="s">
        <v>370</v>
      </c>
      <c r="C50" s="427" t="s">
        <v>313</v>
      </c>
      <c r="D50" s="428" t="s">
        <v>215</v>
      </c>
      <c r="E50" s="428"/>
      <c r="F50" s="428"/>
      <c r="G50" s="428"/>
      <c r="H50" s="428"/>
      <c r="I50" s="428"/>
      <c r="J50" s="428"/>
      <c r="K50" s="428"/>
      <c r="L50" s="428"/>
      <c r="M50" s="428"/>
      <c r="N50" s="428"/>
      <c r="O50" s="428"/>
      <c r="P50" s="428"/>
      <c r="Q50" s="428"/>
      <c r="R50" s="428"/>
      <c r="S50" s="428"/>
      <c r="T50" s="429"/>
      <c r="U50" s="430"/>
      <c r="V50" s="430"/>
      <c r="W50" s="430"/>
      <c r="X50" s="430"/>
      <c r="Y50" s="428"/>
      <c r="Z50" s="216">
        <v>4</v>
      </c>
      <c r="AA50" s="216">
        <v>4</v>
      </c>
      <c r="AB50" s="216">
        <v>4</v>
      </c>
      <c r="AC50" s="216">
        <v>4</v>
      </c>
      <c r="AD50" s="216">
        <v>4</v>
      </c>
      <c r="AE50" s="216">
        <v>4</v>
      </c>
      <c r="AF50" s="216">
        <v>4</v>
      </c>
      <c r="AG50" s="216">
        <v>4</v>
      </c>
      <c r="AH50" s="216">
        <v>4</v>
      </c>
      <c r="AI50" s="216">
        <v>4</v>
      </c>
      <c r="AJ50" s="216">
        <v>4</v>
      </c>
      <c r="AK50" s="216">
        <v>1</v>
      </c>
      <c r="AL50" s="216"/>
      <c r="AM50" s="216"/>
      <c r="AN50" s="216"/>
      <c r="AO50" s="216"/>
      <c r="AP50" s="216"/>
      <c r="AQ50" s="216"/>
      <c r="AR50" s="216"/>
      <c r="AS50" s="216"/>
      <c r="AT50" s="428"/>
      <c r="AU50" s="1040">
        <f>SUM(Z50:AS55)</f>
        <v>420</v>
      </c>
      <c r="AV50" s="435">
        <f>VLOOKUP(D50,'[1]DANH SACH H'!$A$1:$C$11,2,0)</f>
        <v>43</v>
      </c>
      <c r="AW50" s="435">
        <f>VLOOKUP(D50,'[1]DANH SACH H'!$A$1:$C$11,3,0)</f>
        <v>35</v>
      </c>
      <c r="AX50" s="428"/>
      <c r="AY50" s="428"/>
      <c r="AZ50" s="428"/>
      <c r="BA50" s="428"/>
      <c r="BB50" s="428"/>
      <c r="BC50" s="428"/>
      <c r="BD50" s="428">
        <v>39</v>
      </c>
      <c r="BE50" s="428">
        <v>6</v>
      </c>
      <c r="BF50" s="428"/>
      <c r="BG50" s="428">
        <f>IF(AW50&lt;25,0.8,IF(AND(AW50&gt;=25,AW50&lt;=35),1,IF(AND(AW50&gt;=36,AW50&lt;=50),1.2,1.3)))</f>
        <v>1</v>
      </c>
      <c r="BH50" s="428">
        <f>IF(AW50&lt;15,0.8,IF(AND(AW50&gt;=15,AW50&lt;=18),1,IF(AND(AW50&gt;=19,AW50&lt;=25),1.2,1.3)))</f>
        <v>1.3</v>
      </c>
      <c r="BI50" s="428">
        <f>(BD50*BG50+BE50*BH50)+BF50/8*2.5</f>
        <v>46.8</v>
      </c>
      <c r="BJ50" s="428"/>
      <c r="BK50" s="433"/>
      <c r="BL50" s="433"/>
      <c r="BM50" s="428"/>
      <c r="BN50" s="432">
        <f>15%*CE50</f>
        <v>42</v>
      </c>
      <c r="BO50" s="432"/>
      <c r="BP50" s="1043"/>
      <c r="BQ50" s="433">
        <f>1*1</f>
        <v>1</v>
      </c>
      <c r="BR50" s="433">
        <f>2*0.3</f>
        <v>0.6</v>
      </c>
      <c r="BS50" s="433">
        <f>0.1*AW50</f>
        <v>3.5</v>
      </c>
      <c r="BT50" s="428"/>
      <c r="BU50" s="428"/>
      <c r="BV50" s="1040"/>
      <c r="BW50" s="1040"/>
      <c r="BX50" s="1043">
        <f>SUM(BN50:BW57)</f>
        <v>73</v>
      </c>
      <c r="BY50" s="428"/>
      <c r="BZ50" s="428"/>
      <c r="CA50" s="428"/>
      <c r="CB50" s="428"/>
      <c r="CC50" s="428"/>
      <c r="CD50" s="1046">
        <f>SUM(BI50:BI53)+BX50</f>
        <v>477.1</v>
      </c>
      <c r="CE50" s="1049">
        <f>14*40/2</f>
        <v>280</v>
      </c>
      <c r="CF50" s="1043">
        <f>CD50-CE50</f>
        <v>197.10000000000002</v>
      </c>
      <c r="CG50" s="1052"/>
      <c r="CI50" s="265"/>
      <c r="CJ50" s="268"/>
      <c r="CK50" s="268"/>
      <c r="CL50" s="268"/>
      <c r="CM50" s="397">
        <f>SUM(BR50:BS50)</f>
        <v>4.1</v>
      </c>
      <c r="CN50" s="264"/>
      <c r="CP50" s="270" t="s">
        <v>371</v>
      </c>
    </row>
    <row r="51" spans="1:94" s="270" customFormat="1" ht="13.5" thickBot="1">
      <c r="A51" s="1038"/>
      <c r="B51" s="1041"/>
      <c r="C51" s="434" t="s">
        <v>320</v>
      </c>
      <c r="D51" s="435" t="s">
        <v>215</v>
      </c>
      <c r="E51" s="435"/>
      <c r="F51" s="435"/>
      <c r="G51" s="435"/>
      <c r="H51" s="435"/>
      <c r="I51" s="435"/>
      <c r="J51" s="435"/>
      <c r="K51" s="435"/>
      <c r="L51" s="435"/>
      <c r="M51" s="435"/>
      <c r="N51" s="435"/>
      <c r="O51" s="435"/>
      <c r="P51" s="435"/>
      <c r="Q51" s="435"/>
      <c r="R51" s="435"/>
      <c r="S51" s="435"/>
      <c r="T51" s="431"/>
      <c r="U51" s="436"/>
      <c r="V51" s="436"/>
      <c r="W51" s="436"/>
      <c r="X51" s="436"/>
      <c r="Y51" s="435"/>
      <c r="Z51" s="165">
        <v>8</v>
      </c>
      <c r="AA51" s="165">
        <v>8</v>
      </c>
      <c r="AB51" s="165">
        <v>8</v>
      </c>
      <c r="AC51" s="165">
        <v>8</v>
      </c>
      <c r="AD51" s="165">
        <v>8</v>
      </c>
      <c r="AE51" s="165">
        <v>8</v>
      </c>
      <c r="AF51" s="165">
        <v>8</v>
      </c>
      <c r="AG51" s="165">
        <v>8</v>
      </c>
      <c r="AH51" s="165">
        <v>8</v>
      </c>
      <c r="AI51" s="165">
        <v>8</v>
      </c>
      <c r="AJ51" s="165">
        <v>8</v>
      </c>
      <c r="AK51" s="165">
        <v>8</v>
      </c>
      <c r="AL51" s="165">
        <v>8</v>
      </c>
      <c r="AM51" s="165">
        <v>8</v>
      </c>
      <c r="AN51" s="165">
        <v>8</v>
      </c>
      <c r="AO51" s="165">
        <v>8</v>
      </c>
      <c r="AP51" s="165">
        <v>8</v>
      </c>
      <c r="AQ51" s="165">
        <v>8</v>
      </c>
      <c r="AR51" s="165">
        <v>6</v>
      </c>
      <c r="AS51" s="165"/>
      <c r="AT51" s="435"/>
      <c r="AU51" s="1041"/>
      <c r="AV51" s="435">
        <f>VLOOKUP(D51,'[1]DANH SACH H'!$A$1:$C$11,2,0)</f>
        <v>43</v>
      </c>
      <c r="AW51" s="435">
        <f>VLOOKUP(D51,'[1]DANH SACH H'!$A$1:$C$11,3,0)</f>
        <v>35</v>
      </c>
      <c r="AX51" s="435"/>
      <c r="AY51" s="435"/>
      <c r="AZ51" s="435"/>
      <c r="BA51" s="435"/>
      <c r="BB51" s="435"/>
      <c r="BC51" s="435"/>
      <c r="BD51" s="437">
        <v>22</v>
      </c>
      <c r="BE51" s="437">
        <v>128</v>
      </c>
      <c r="BF51" s="435"/>
      <c r="BG51" s="435">
        <f>IF(AW51&lt;25,0.8,IF(AND(AW51&gt;=25,AW51&lt;=35),1,IF(AND(AW51&gt;=36,AW51&lt;=50),1.2,1.3)))</f>
        <v>1</v>
      </c>
      <c r="BH51" s="435">
        <f>IF(AW51&lt;15,0.8,IF(AND(AW51&gt;=15,AW51&lt;=18),1,IF(AND(AW51&gt;=19,AW51&lt;=25),1.2,1.3)))</f>
        <v>1.3</v>
      </c>
      <c r="BI51" s="435">
        <f>(BD51*BG51+BE51*BH51)+BF51/8*2.5+SUM(BD51:BE51)*0.1</f>
        <v>203.4</v>
      </c>
      <c r="BJ51" s="435"/>
      <c r="BK51" s="439"/>
      <c r="BL51" s="439"/>
      <c r="BM51" s="435"/>
      <c r="BN51" s="438"/>
      <c r="BO51" s="438"/>
      <c r="BP51" s="1044"/>
      <c r="BQ51" s="439">
        <f>1*1</f>
        <v>1</v>
      </c>
      <c r="BR51" s="439">
        <f>8*0.3</f>
        <v>2.4</v>
      </c>
      <c r="BS51" s="439">
        <f>0.2*AW51</f>
        <v>7</v>
      </c>
      <c r="BT51" s="435"/>
      <c r="BU51" s="435"/>
      <c r="BV51" s="1041"/>
      <c r="BW51" s="1041"/>
      <c r="BX51" s="1044"/>
      <c r="BY51" s="435"/>
      <c r="BZ51" s="435"/>
      <c r="CA51" s="435"/>
      <c r="CB51" s="435"/>
      <c r="CC51" s="435"/>
      <c r="CD51" s="1047"/>
      <c r="CE51" s="1050"/>
      <c r="CF51" s="1044"/>
      <c r="CG51" s="1053"/>
      <c r="CI51" s="265"/>
      <c r="CJ51" s="268"/>
      <c r="CK51" s="268"/>
      <c r="CL51" s="268"/>
      <c r="CM51" s="397">
        <f>SUM(BR51:BS51)</f>
        <v>9.4</v>
      </c>
      <c r="CN51" s="397"/>
      <c r="CP51" s="270" t="s">
        <v>371</v>
      </c>
    </row>
    <row r="52" spans="1:94" s="270" customFormat="1" ht="13.5" thickBot="1">
      <c r="A52" s="1038"/>
      <c r="B52" s="1041"/>
      <c r="C52" s="434" t="s">
        <v>369</v>
      </c>
      <c r="D52" s="435" t="s">
        <v>215</v>
      </c>
      <c r="E52" s="435"/>
      <c r="F52" s="435"/>
      <c r="G52" s="435"/>
      <c r="H52" s="435"/>
      <c r="I52" s="435"/>
      <c r="J52" s="435"/>
      <c r="K52" s="435"/>
      <c r="L52" s="435"/>
      <c r="M52" s="435"/>
      <c r="N52" s="435"/>
      <c r="O52" s="435"/>
      <c r="P52" s="435"/>
      <c r="Q52" s="435"/>
      <c r="R52" s="435"/>
      <c r="S52" s="435"/>
      <c r="T52" s="431"/>
      <c r="U52" s="436"/>
      <c r="V52" s="436"/>
      <c r="W52" s="436"/>
      <c r="X52" s="436"/>
      <c r="Y52" s="435"/>
      <c r="Z52" s="165">
        <v>4</v>
      </c>
      <c r="AA52" s="165">
        <v>4</v>
      </c>
      <c r="AB52" s="165">
        <v>4</v>
      </c>
      <c r="AC52" s="165">
        <v>4</v>
      </c>
      <c r="AD52" s="165">
        <v>4</v>
      </c>
      <c r="AE52" s="165">
        <v>4</v>
      </c>
      <c r="AF52" s="165">
        <v>4</v>
      </c>
      <c r="AG52" s="165">
        <v>4</v>
      </c>
      <c r="AH52" s="165">
        <v>4</v>
      </c>
      <c r="AI52" s="165">
        <v>4</v>
      </c>
      <c r="AJ52" s="165">
        <v>4</v>
      </c>
      <c r="AK52" s="165">
        <v>4</v>
      </c>
      <c r="AL52" s="165">
        <v>4</v>
      </c>
      <c r="AM52" s="165">
        <v>4</v>
      </c>
      <c r="AN52" s="165">
        <v>4</v>
      </c>
      <c r="AO52" s="165"/>
      <c r="AP52" s="165"/>
      <c r="AQ52" s="165"/>
      <c r="AR52" s="165"/>
      <c r="AS52" s="165"/>
      <c r="AT52" s="435"/>
      <c r="AU52" s="1041"/>
      <c r="AV52" s="435">
        <f>VLOOKUP(D52,'[1]DANH SACH H'!$A$1:$C$11,2,0)</f>
        <v>43</v>
      </c>
      <c r="AW52" s="435">
        <f>VLOOKUP(D52,'[1]DANH SACH H'!$A$1:$C$11,3,0)</f>
        <v>35</v>
      </c>
      <c r="AX52" s="435"/>
      <c r="AY52" s="435"/>
      <c r="AZ52" s="435"/>
      <c r="BA52" s="435"/>
      <c r="BB52" s="435"/>
      <c r="BC52" s="435"/>
      <c r="BD52" s="435">
        <v>39</v>
      </c>
      <c r="BE52" s="435">
        <v>21</v>
      </c>
      <c r="BF52" s="435"/>
      <c r="BG52" s="435">
        <f>IF(AW52&lt;25,0.8,IF(AND(AW52&gt;=25,AW52&lt;=35),1,IF(AND(AW52&gt;=36,AW52&lt;=50),1.2,1.3)))</f>
        <v>1</v>
      </c>
      <c r="BH52" s="435">
        <f>IF(AW52&lt;15,0.8,IF(AND(AW52&gt;=15,AW52&lt;=18),1,IF(AND(AW52&gt;=19,AW52&lt;=25),1.2,1.3)))</f>
        <v>1.3</v>
      </c>
      <c r="BI52" s="435">
        <f>(BD52*BG52+BE52*BH52)+BF52/8*2.5+SUM(BD52:BE52)*0.1</f>
        <v>72.3</v>
      </c>
      <c r="BJ52" s="435"/>
      <c r="BK52" s="439"/>
      <c r="BL52" s="439"/>
      <c r="BM52" s="435"/>
      <c r="BN52" s="438"/>
      <c r="BO52" s="438"/>
      <c r="BP52" s="1044"/>
      <c r="BQ52" s="439">
        <f>1*1</f>
        <v>1</v>
      </c>
      <c r="BR52" s="439">
        <f>2*0.3</f>
        <v>0.6</v>
      </c>
      <c r="BS52" s="439">
        <f>0.1*AW52</f>
        <v>3.5</v>
      </c>
      <c r="BT52" s="435"/>
      <c r="BU52" s="435"/>
      <c r="BV52" s="1041"/>
      <c r="BW52" s="1041"/>
      <c r="BX52" s="1044"/>
      <c r="BY52" s="435"/>
      <c r="BZ52" s="435"/>
      <c r="CA52" s="435"/>
      <c r="CB52" s="435"/>
      <c r="CC52" s="435"/>
      <c r="CD52" s="1047"/>
      <c r="CE52" s="1050"/>
      <c r="CF52" s="1044"/>
      <c r="CG52" s="1053"/>
      <c r="CI52" s="265"/>
      <c r="CJ52" s="268"/>
      <c r="CK52" s="268"/>
      <c r="CL52" s="268"/>
      <c r="CM52" s="397">
        <f>SUM(BR52:BS52)</f>
        <v>4.1</v>
      </c>
      <c r="CN52" s="397"/>
      <c r="CP52" s="270" t="s">
        <v>371</v>
      </c>
    </row>
    <row r="53" spans="1:94" s="270" customFormat="1" ht="13.5" thickBot="1">
      <c r="A53" s="1038"/>
      <c r="B53" s="1041"/>
      <c r="C53" s="434" t="s">
        <v>319</v>
      </c>
      <c r="D53" s="435" t="s">
        <v>215</v>
      </c>
      <c r="E53" s="435"/>
      <c r="F53" s="435"/>
      <c r="G53" s="435"/>
      <c r="H53" s="435"/>
      <c r="I53" s="435"/>
      <c r="J53" s="435"/>
      <c r="K53" s="435"/>
      <c r="L53" s="435"/>
      <c r="M53" s="435"/>
      <c r="N53" s="435"/>
      <c r="O53" s="435"/>
      <c r="P53" s="435"/>
      <c r="Q53" s="435"/>
      <c r="R53" s="435"/>
      <c r="S53" s="435"/>
      <c r="T53" s="431"/>
      <c r="U53" s="436"/>
      <c r="V53" s="436"/>
      <c r="W53" s="436"/>
      <c r="X53" s="436"/>
      <c r="Y53" s="435"/>
      <c r="Z53" s="440"/>
      <c r="AA53" s="440"/>
      <c r="AB53" s="440"/>
      <c r="AC53" s="440"/>
      <c r="AD53" s="440"/>
      <c r="AE53" s="440"/>
      <c r="AF53" s="440"/>
      <c r="AG53" s="440"/>
      <c r="AH53" s="165"/>
      <c r="AI53" s="165"/>
      <c r="AJ53" s="165"/>
      <c r="AK53" s="165"/>
      <c r="AL53" s="165">
        <v>8</v>
      </c>
      <c r="AM53" s="165">
        <v>8</v>
      </c>
      <c r="AN53" s="165">
        <v>8</v>
      </c>
      <c r="AO53" s="165">
        <v>8</v>
      </c>
      <c r="AP53" s="165">
        <v>8</v>
      </c>
      <c r="AQ53" s="165">
        <v>8</v>
      </c>
      <c r="AR53" s="165">
        <v>8</v>
      </c>
      <c r="AS53" s="165">
        <v>4</v>
      </c>
      <c r="AT53" s="435"/>
      <c r="AU53" s="1041"/>
      <c r="AV53" s="435">
        <f>VLOOKUP(D53,'[1]DANH SACH H'!$A$1:$C$11,2,0)</f>
        <v>43</v>
      </c>
      <c r="AW53" s="435">
        <f>VLOOKUP(D53,'[1]DANH SACH H'!$A$1:$C$11,3,0)</f>
        <v>35</v>
      </c>
      <c r="AX53" s="435"/>
      <c r="AY53" s="435"/>
      <c r="AZ53" s="435"/>
      <c r="BA53" s="435"/>
      <c r="BB53" s="435"/>
      <c r="BC53" s="435"/>
      <c r="BD53" s="435">
        <v>8</v>
      </c>
      <c r="BE53" s="435">
        <v>52</v>
      </c>
      <c r="BF53" s="435"/>
      <c r="BG53" s="435">
        <f>IF(AW53&lt;25,0.8,IF(AND(AW53&gt;=25,AW53&lt;=35),1,IF(AND(AW53&gt;=36,AW53&lt;=50),1.2,1.3)))</f>
        <v>1</v>
      </c>
      <c r="BH53" s="435">
        <f>IF(AW53&lt;15,0.8,IF(AND(AW53&gt;=15,AW53&lt;=18),1,IF(AND(AW53&gt;=19,AW53&lt;=25),1.2,1.3)))</f>
        <v>1.3</v>
      </c>
      <c r="BI53" s="435">
        <f>(BD53*BG53+BE53*BH53)+BF53/8*2.5+SUM(BD53:BE53)*0.1</f>
        <v>81.60000000000001</v>
      </c>
      <c r="BJ53" s="435"/>
      <c r="BK53" s="439"/>
      <c r="BL53" s="439"/>
      <c r="BM53" s="435"/>
      <c r="BN53" s="438"/>
      <c r="BO53" s="438"/>
      <c r="BP53" s="1044"/>
      <c r="BQ53" s="553">
        <f>1*1</f>
        <v>1</v>
      </c>
      <c r="BR53" s="553">
        <f>8*0.3</f>
        <v>2.4</v>
      </c>
      <c r="BS53" s="554">
        <f>0.2*AW53</f>
        <v>7</v>
      </c>
      <c r="BT53" s="435"/>
      <c r="BU53" s="435"/>
      <c r="BV53" s="1041"/>
      <c r="BW53" s="1041"/>
      <c r="BX53" s="1044"/>
      <c r="BY53" s="435"/>
      <c r="BZ53" s="435"/>
      <c r="CA53" s="435"/>
      <c r="CB53" s="435"/>
      <c r="CC53" s="435"/>
      <c r="CD53" s="1047"/>
      <c r="CE53" s="1050"/>
      <c r="CF53" s="1044"/>
      <c r="CG53" s="1053"/>
      <c r="CI53" s="265"/>
      <c r="CJ53" s="268"/>
      <c r="CK53" s="268"/>
      <c r="CL53" s="268"/>
      <c r="CM53" s="397">
        <f>SUM(BR53:BS53)</f>
        <v>9.4</v>
      </c>
      <c r="CN53" s="397"/>
      <c r="CP53" s="270" t="s">
        <v>371</v>
      </c>
    </row>
    <row r="54" spans="1:92" s="270" customFormat="1" ht="18.75" thickBot="1">
      <c r="A54" s="1038"/>
      <c r="B54" s="1041"/>
      <c r="C54" s="434" t="s">
        <v>417</v>
      </c>
      <c r="D54" s="435" t="s">
        <v>213</v>
      </c>
      <c r="E54" s="435"/>
      <c r="F54" s="435"/>
      <c r="G54" s="435"/>
      <c r="H54" s="435"/>
      <c r="I54" s="435"/>
      <c r="J54" s="435"/>
      <c r="K54" s="435"/>
      <c r="L54" s="435"/>
      <c r="M54" s="435"/>
      <c r="N54" s="435"/>
      <c r="O54" s="435"/>
      <c r="P54" s="435"/>
      <c r="Q54" s="435"/>
      <c r="R54" s="435"/>
      <c r="S54" s="435"/>
      <c r="T54" s="431"/>
      <c r="U54" s="436"/>
      <c r="V54" s="436"/>
      <c r="W54" s="436"/>
      <c r="X54" s="436"/>
      <c r="Y54" s="435"/>
      <c r="Z54" s="165">
        <v>4</v>
      </c>
      <c r="AA54" s="165">
        <v>4</v>
      </c>
      <c r="AB54" s="165">
        <v>4</v>
      </c>
      <c r="AC54" s="165">
        <v>4</v>
      </c>
      <c r="AD54" s="165">
        <v>4</v>
      </c>
      <c r="AE54" s="165">
        <v>4</v>
      </c>
      <c r="AF54" s="165">
        <v>4</v>
      </c>
      <c r="AG54" s="165">
        <v>4</v>
      </c>
      <c r="AH54" s="165">
        <v>4</v>
      </c>
      <c r="AI54" s="165">
        <v>4</v>
      </c>
      <c r="AJ54" s="165">
        <v>4</v>
      </c>
      <c r="AK54" s="165">
        <v>1</v>
      </c>
      <c r="AL54" s="165"/>
      <c r="AM54" s="165"/>
      <c r="AN54" s="165"/>
      <c r="AO54" s="165"/>
      <c r="AP54" s="165"/>
      <c r="AQ54" s="165"/>
      <c r="AR54" s="165"/>
      <c r="AS54" s="165"/>
      <c r="AT54" s="435"/>
      <c r="AU54" s="1041"/>
      <c r="AV54" s="435">
        <f>VLOOKUP(D54,'[1]DANH SACH H'!$A$1:$C$11,2,0)</f>
        <v>12</v>
      </c>
      <c r="AW54" s="435">
        <f>VLOOKUP(D54,'[1]DANH SACH H'!$A$1:$C$11,3,0)</f>
        <v>10</v>
      </c>
      <c r="AX54" s="435"/>
      <c r="AY54" s="435"/>
      <c r="AZ54" s="435"/>
      <c r="BA54" s="435"/>
      <c r="BB54" s="435"/>
      <c r="BC54" s="435"/>
      <c r="BD54" s="435"/>
      <c r="BE54" s="435"/>
      <c r="BF54" s="435"/>
      <c r="BG54" s="435"/>
      <c r="BH54" s="435"/>
      <c r="BI54" s="435"/>
      <c r="BJ54" s="435"/>
      <c r="BK54" s="439"/>
      <c r="BL54" s="439"/>
      <c r="BM54" s="435"/>
      <c r="BN54" s="438"/>
      <c r="BO54" s="438"/>
      <c r="BP54" s="1044"/>
      <c r="BQ54" s="439"/>
      <c r="BR54" s="439"/>
      <c r="BS54" s="439"/>
      <c r="BT54" s="435"/>
      <c r="BU54" s="435"/>
      <c r="BV54" s="1041"/>
      <c r="BW54" s="1041"/>
      <c r="BX54" s="1044"/>
      <c r="BY54" s="435"/>
      <c r="BZ54" s="435"/>
      <c r="CA54" s="435"/>
      <c r="CB54" s="435"/>
      <c r="CC54" s="435"/>
      <c r="CD54" s="1047"/>
      <c r="CE54" s="1050"/>
      <c r="CF54" s="1044"/>
      <c r="CG54" s="1053"/>
      <c r="CI54" s="265"/>
      <c r="CJ54" s="268"/>
      <c r="CK54" s="268"/>
      <c r="CL54" s="268"/>
      <c r="CN54" s="264"/>
    </row>
    <row r="55" spans="1:92" s="270" customFormat="1" ht="12.75">
      <c r="A55" s="1038"/>
      <c r="B55" s="1041"/>
      <c r="C55" s="434" t="s">
        <v>418</v>
      </c>
      <c r="D55" s="435" t="s">
        <v>213</v>
      </c>
      <c r="E55" s="435"/>
      <c r="F55" s="435"/>
      <c r="G55" s="435"/>
      <c r="H55" s="435"/>
      <c r="I55" s="435"/>
      <c r="J55" s="435"/>
      <c r="K55" s="435"/>
      <c r="L55" s="435"/>
      <c r="M55" s="435"/>
      <c r="N55" s="435"/>
      <c r="O55" s="435"/>
      <c r="P55" s="435"/>
      <c r="Q55" s="435"/>
      <c r="R55" s="435"/>
      <c r="S55" s="435"/>
      <c r="T55" s="431"/>
      <c r="U55" s="436"/>
      <c r="V55" s="436"/>
      <c r="W55" s="436"/>
      <c r="X55" s="436"/>
      <c r="Y55" s="435"/>
      <c r="Z55" s="165"/>
      <c r="AA55" s="165"/>
      <c r="AB55" s="165" t="s">
        <v>372</v>
      </c>
      <c r="AC55" s="165"/>
      <c r="AD55" s="165"/>
      <c r="AE55" s="165"/>
      <c r="AF55" s="165"/>
      <c r="AG55" s="165"/>
      <c r="AH55" s="165"/>
      <c r="AI55" s="165"/>
      <c r="AJ55" s="165"/>
      <c r="AK55" s="165"/>
      <c r="AL55" s="165">
        <v>8</v>
      </c>
      <c r="AM55" s="165">
        <v>8</v>
      </c>
      <c r="AN55" s="165">
        <v>8</v>
      </c>
      <c r="AO55" s="165">
        <v>8</v>
      </c>
      <c r="AP55" s="165">
        <v>8</v>
      </c>
      <c r="AQ55" s="165">
        <v>8</v>
      </c>
      <c r="AR55" s="165">
        <v>8</v>
      </c>
      <c r="AS55" s="165">
        <v>4</v>
      </c>
      <c r="AT55" s="435"/>
      <c r="AU55" s="1041"/>
      <c r="AV55" s="435">
        <f>VLOOKUP(D55,'[1]DANH SACH H'!$A$1:$C$11,2,0)</f>
        <v>12</v>
      </c>
      <c r="AW55" s="435">
        <f>VLOOKUP(D55,'[1]DANH SACH H'!$A$1:$C$11,3,0)</f>
        <v>10</v>
      </c>
      <c r="AX55" s="435"/>
      <c r="AY55" s="435"/>
      <c r="AZ55" s="435"/>
      <c r="BA55" s="435"/>
      <c r="BB55" s="435"/>
      <c r="BC55" s="435"/>
      <c r="BD55" s="435"/>
      <c r="BE55" s="435"/>
      <c r="BF55" s="435"/>
      <c r="BG55" s="435"/>
      <c r="BH55" s="435"/>
      <c r="BI55" s="435"/>
      <c r="BJ55" s="435"/>
      <c r="BK55" s="439"/>
      <c r="BL55" s="439"/>
      <c r="BM55" s="435"/>
      <c r="BN55" s="438"/>
      <c r="BO55" s="438"/>
      <c r="BP55" s="1044"/>
      <c r="BQ55" s="439"/>
      <c r="BR55" s="439"/>
      <c r="BS55" s="553"/>
      <c r="BT55" s="435"/>
      <c r="BU55" s="435"/>
      <c r="BV55" s="1041"/>
      <c r="BW55" s="1041"/>
      <c r="BX55" s="1044"/>
      <c r="BY55" s="435"/>
      <c r="BZ55" s="435"/>
      <c r="CA55" s="435"/>
      <c r="CB55" s="435"/>
      <c r="CC55" s="435"/>
      <c r="CD55" s="1047"/>
      <c r="CE55" s="1050"/>
      <c r="CF55" s="1044"/>
      <c r="CG55" s="1053"/>
      <c r="CI55" s="265"/>
      <c r="CJ55" s="268"/>
      <c r="CK55" s="268"/>
      <c r="CL55" s="268"/>
      <c r="CN55" s="264"/>
    </row>
    <row r="56" spans="1:92" s="270" customFormat="1" ht="15.75" customHeight="1" thickBot="1">
      <c r="A56" s="1038"/>
      <c r="B56" s="1041"/>
      <c r="C56" s="441" t="s">
        <v>139</v>
      </c>
      <c r="D56" s="442"/>
      <c r="E56" s="435"/>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1041"/>
      <c r="AV56" s="435"/>
      <c r="AW56" s="435"/>
      <c r="AX56" s="435"/>
      <c r="AY56" s="435"/>
      <c r="AZ56" s="448"/>
      <c r="BA56" s="448"/>
      <c r="BB56" s="448"/>
      <c r="BC56" s="448"/>
      <c r="BD56" s="444"/>
      <c r="BE56" s="449"/>
      <c r="BF56" s="449"/>
      <c r="BG56" s="449"/>
      <c r="BH56" s="449"/>
      <c r="BI56" s="449"/>
      <c r="BJ56" s="449"/>
      <c r="BK56" s="448"/>
      <c r="BL56" s="448"/>
      <c r="BM56" s="439"/>
      <c r="BN56" s="435"/>
      <c r="BO56" s="435"/>
      <c r="BP56" s="1044"/>
      <c r="BQ56" s="439"/>
      <c r="BR56" s="439"/>
      <c r="BS56" s="439"/>
      <c r="BT56" s="443"/>
      <c r="BU56" s="443"/>
      <c r="BV56" s="1041"/>
      <c r="BW56" s="1041"/>
      <c r="BX56" s="1044"/>
      <c r="BY56" s="443"/>
      <c r="BZ56" s="443"/>
      <c r="CA56" s="443"/>
      <c r="CB56" s="443"/>
      <c r="CC56" s="435"/>
      <c r="CD56" s="1047"/>
      <c r="CE56" s="1050"/>
      <c r="CF56" s="1044"/>
      <c r="CG56" s="1054"/>
      <c r="CH56" s="264"/>
      <c r="CI56" s="268"/>
      <c r="CJ56" s="268"/>
      <c r="CK56" s="268"/>
      <c r="CL56" s="268"/>
      <c r="CN56" s="264"/>
    </row>
    <row r="57" spans="1:92" s="270" customFormat="1" ht="3.75" customHeight="1" hidden="1">
      <c r="A57" s="1039"/>
      <c r="B57" s="444"/>
      <c r="C57" s="445"/>
      <c r="D57" s="446"/>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1042"/>
      <c r="AV57" s="555" t="e">
        <f>VLOOKUP(D57,'[1]DANH SACH H'!$A$1:$C$11,2,0)</f>
        <v>#N/A</v>
      </c>
      <c r="AW57" s="555" t="e">
        <f>VLOOKUP(D57,'[1]DANH SACH H'!$A$1:$C$11,3,0)</f>
        <v>#N/A</v>
      </c>
      <c r="AX57" s="448"/>
      <c r="AY57" s="448"/>
      <c r="AZ57" s="556"/>
      <c r="BA57" s="556"/>
      <c r="BB57" s="556"/>
      <c r="BC57" s="556"/>
      <c r="BD57" s="556"/>
      <c r="BE57" s="556"/>
      <c r="BF57" s="556"/>
      <c r="BG57" s="556"/>
      <c r="BH57" s="556"/>
      <c r="BI57" s="556"/>
      <c r="BJ57" s="556"/>
      <c r="BK57" s="557"/>
      <c r="BL57" s="557"/>
      <c r="BM57" s="448"/>
      <c r="BN57" s="448"/>
      <c r="BO57" s="448"/>
      <c r="BP57" s="450"/>
      <c r="BQ57" s="450"/>
      <c r="BR57" s="450"/>
      <c r="BS57" s="452"/>
      <c r="BT57" s="451"/>
      <c r="BU57" s="451"/>
      <c r="BV57" s="1042"/>
      <c r="BW57" s="1042"/>
      <c r="BX57" s="1045"/>
      <c r="BY57" s="451"/>
      <c r="BZ57" s="451"/>
      <c r="CA57" s="451"/>
      <c r="CB57" s="451"/>
      <c r="CC57" s="448"/>
      <c r="CD57" s="1048"/>
      <c r="CE57" s="1051"/>
      <c r="CF57" s="1045"/>
      <c r="CG57" s="1055"/>
      <c r="CH57" s="264"/>
      <c r="CI57" s="268"/>
      <c r="CJ57" s="268" t="e">
        <f>0.3*4+0.2*AW57+0.1*AW57</f>
        <v>#N/A</v>
      </c>
      <c r="CK57" s="268"/>
      <c r="CL57" s="268"/>
      <c r="CN57" s="264"/>
    </row>
    <row r="58" spans="1:92" s="270" customFormat="1" ht="13.5" customHeight="1" thickBot="1">
      <c r="A58" s="969">
        <v>5</v>
      </c>
      <c r="B58" s="1056" t="s">
        <v>69</v>
      </c>
      <c r="C58" s="359" t="s">
        <v>373</v>
      </c>
      <c r="D58" s="453" t="s">
        <v>145</v>
      </c>
      <c r="E58" s="454">
        <v>8</v>
      </c>
      <c r="F58" s="454">
        <v>8</v>
      </c>
      <c r="G58" s="454">
        <v>8</v>
      </c>
      <c r="H58" s="454">
        <v>8</v>
      </c>
      <c r="I58" s="454">
        <v>8</v>
      </c>
      <c r="J58" s="454">
        <v>8</v>
      </c>
      <c r="K58" s="454">
        <v>8</v>
      </c>
      <c r="L58" s="454">
        <v>4</v>
      </c>
      <c r="M58" s="455"/>
      <c r="N58" s="455"/>
      <c r="O58" s="455"/>
      <c r="P58" s="455"/>
      <c r="Q58" s="455"/>
      <c r="R58" s="455"/>
      <c r="S58" s="455"/>
      <c r="T58" s="455"/>
      <c r="U58" s="455"/>
      <c r="V58" s="455"/>
      <c r="W58" s="455"/>
      <c r="X58" s="455"/>
      <c r="Y58" s="456"/>
      <c r="Z58" s="456"/>
      <c r="AA58" s="456"/>
      <c r="AB58" s="456"/>
      <c r="AC58" s="456"/>
      <c r="AD58" s="456"/>
      <c r="AE58" s="456"/>
      <c r="AF58" s="456"/>
      <c r="AG58" s="456"/>
      <c r="AH58" s="456"/>
      <c r="AI58" s="456"/>
      <c r="AJ58" s="456"/>
      <c r="AK58" s="456"/>
      <c r="AL58" s="456"/>
      <c r="AM58" s="456"/>
      <c r="AN58" s="456"/>
      <c r="AO58" s="456"/>
      <c r="AP58" s="456"/>
      <c r="AQ58" s="456"/>
      <c r="AR58" s="457"/>
      <c r="AS58" s="457"/>
      <c r="AT58" s="457"/>
      <c r="AU58" s="977">
        <f>SUM(E58:T59)</f>
        <v>120</v>
      </c>
      <c r="AV58" s="363">
        <f>VLOOKUP(D58,'[1]DANH SACH H'!$A$1:$C$11,2,0)</f>
        <v>32</v>
      </c>
      <c r="AW58" s="363">
        <f>VLOOKUP(D58,'[1]DANH SACH H'!$A$1:$C$11,3,0)</f>
        <v>30</v>
      </c>
      <c r="AX58" s="363">
        <v>11</v>
      </c>
      <c r="AY58" s="363">
        <v>49</v>
      </c>
      <c r="AZ58" s="369"/>
      <c r="BA58" s="369">
        <f>IF(AV58&lt;25,0.8,IF(AND(AV58&gt;=25,AV58&lt;=35),1,IF(AND(AV58&gt;=36,AV58&lt;=50),1.2,1.3)))</f>
        <v>1</v>
      </c>
      <c r="BB58" s="369">
        <f>IF(AV58&lt;15,0.8,IF(AND(AV58&gt;=15,AV58&lt;=18),1,IF(AND(AV58&gt;=19,AV58&lt;=25),1.2,1.3)))</f>
        <v>1.3</v>
      </c>
      <c r="BC58" s="369">
        <f>(AX58*BA58+AY58*BB58)+AZ58/8*2.5+SUM(AX58:AY58)*0.1</f>
        <v>80.7</v>
      </c>
      <c r="BD58" s="369"/>
      <c r="BE58" s="369"/>
      <c r="BF58" s="369"/>
      <c r="BG58" s="369"/>
      <c r="BH58" s="369"/>
      <c r="BI58" s="369"/>
      <c r="BJ58" s="510">
        <f>BC58+BI58</f>
        <v>80.7</v>
      </c>
      <c r="BK58" s="369"/>
      <c r="BL58" s="369"/>
      <c r="BM58" s="363"/>
      <c r="BN58" s="977">
        <f>448*30%/2+448*30%/2</f>
        <v>134.4</v>
      </c>
      <c r="BO58" s="458"/>
      <c r="BP58" s="1058"/>
      <c r="BQ58" s="365">
        <f>1*0.5</f>
        <v>0.5</v>
      </c>
      <c r="BR58" s="365">
        <f>8*0.3</f>
        <v>2.4</v>
      </c>
      <c r="BS58" s="365">
        <f>0.2*AW58</f>
        <v>6</v>
      </c>
      <c r="BT58" s="363"/>
      <c r="BU58" s="363"/>
      <c r="BV58" s="977"/>
      <c r="BW58" s="977"/>
      <c r="BX58" s="981">
        <f>SUM(BN58:BW61)</f>
        <v>159.10000000000002</v>
      </c>
      <c r="BY58" s="363"/>
      <c r="BZ58" s="363"/>
      <c r="CA58" s="363"/>
      <c r="CB58" s="363"/>
      <c r="CC58" s="363"/>
      <c r="CD58" s="985">
        <f>SUM(BJ58:BJ60)+BX58+CB59</f>
        <v>837.7</v>
      </c>
      <c r="CE58" s="989">
        <f>14*40</f>
        <v>560</v>
      </c>
      <c r="CF58" s="981">
        <f>CD58-CE58</f>
        <v>277.70000000000005</v>
      </c>
      <c r="CG58" s="993"/>
      <c r="CH58" s="264"/>
      <c r="CI58" s="268"/>
      <c r="CJ58" s="265">
        <f>SUM(BR58:BS58)</f>
        <v>8.4</v>
      </c>
      <c r="CK58" s="268"/>
      <c r="CL58" s="268" t="s">
        <v>71</v>
      </c>
      <c r="CN58" s="264"/>
    </row>
    <row r="59" spans="1:92" s="270" customFormat="1" ht="18" customHeight="1">
      <c r="A59" s="970"/>
      <c r="B59" s="1057"/>
      <c r="C59" s="459" t="s">
        <v>374</v>
      </c>
      <c r="D59" s="375" t="s">
        <v>149</v>
      </c>
      <c r="E59" s="379">
        <v>8</v>
      </c>
      <c r="F59" s="379">
        <v>8</v>
      </c>
      <c r="G59" s="379">
        <v>8</v>
      </c>
      <c r="H59" s="379">
        <v>8</v>
      </c>
      <c r="I59" s="379">
        <v>8</v>
      </c>
      <c r="J59" s="379">
        <v>8</v>
      </c>
      <c r="K59" s="379">
        <v>8</v>
      </c>
      <c r="L59" s="379">
        <v>4</v>
      </c>
      <c r="M59" s="374"/>
      <c r="N59" s="374"/>
      <c r="O59" s="374"/>
      <c r="P59" s="374"/>
      <c r="Q59" s="374"/>
      <c r="R59" s="374"/>
      <c r="S59" s="374"/>
      <c r="T59" s="374"/>
      <c r="U59" s="460"/>
      <c r="V59" s="460"/>
      <c r="W59" s="460"/>
      <c r="X59" s="460"/>
      <c r="Y59" s="461"/>
      <c r="Z59" s="461"/>
      <c r="AA59" s="461"/>
      <c r="AB59" s="461"/>
      <c r="AC59" s="461"/>
      <c r="AD59" s="461"/>
      <c r="AE59" s="461"/>
      <c r="AF59" s="461"/>
      <c r="AG59" s="461"/>
      <c r="AH59" s="461"/>
      <c r="AI59" s="461"/>
      <c r="AJ59" s="462"/>
      <c r="AK59" s="462"/>
      <c r="AL59" s="462"/>
      <c r="AM59" s="462"/>
      <c r="AN59" s="462"/>
      <c r="AO59" s="462"/>
      <c r="AP59" s="462"/>
      <c r="AQ59" s="462"/>
      <c r="AR59" s="369"/>
      <c r="AS59" s="369"/>
      <c r="AT59" s="369"/>
      <c r="AU59" s="978"/>
      <c r="AV59" s="369">
        <f>VLOOKUP(D59,'[1]DANH SACH H'!$A$1:$C$11,2,0)</f>
        <v>23</v>
      </c>
      <c r="AW59" s="369">
        <f>VLOOKUP(D59,'[1]DANH SACH H'!$A$1:$C$11,3,0)</f>
        <v>20</v>
      </c>
      <c r="AX59" s="369">
        <v>22</v>
      </c>
      <c r="AY59" s="369">
        <v>38</v>
      </c>
      <c r="AZ59" s="369"/>
      <c r="BA59" s="369">
        <f>IF(AV59&lt;25,0.8,IF(AND(AV59&gt;=25,AV59&lt;=35),1,IF(AND(AV59&gt;=36,AV59&lt;=50),1.2,1.3)))</f>
        <v>0.8</v>
      </c>
      <c r="BB59" s="369">
        <f>IF(AV59&lt;15,0.8,IF(AND(AV59&gt;=15,AV59&lt;=18),1,IF(AND(AV59&gt;=19,AV59&lt;=25),1.2,1.3)))</f>
        <v>1.2</v>
      </c>
      <c r="BC59" s="369">
        <f>(AX59*BA59+AY59*BB59)+AZ59/8*2.5+SUM(AX59:AY59)*0.1</f>
        <v>69.2</v>
      </c>
      <c r="BD59" s="369"/>
      <c r="BE59" s="369"/>
      <c r="BF59" s="369"/>
      <c r="BG59" s="369"/>
      <c r="BH59" s="369"/>
      <c r="BI59" s="369"/>
      <c r="BJ59" s="510">
        <f>BC59+BI59</f>
        <v>69.2</v>
      </c>
      <c r="BK59" s="369"/>
      <c r="BL59" s="369"/>
      <c r="BM59" s="369"/>
      <c r="BN59" s="978"/>
      <c r="BO59" s="463"/>
      <c r="BP59" s="1059"/>
      <c r="BQ59" s="371">
        <f>1*0.5</f>
        <v>0.5</v>
      </c>
      <c r="BR59" s="371">
        <f>8*0.3</f>
        <v>2.4</v>
      </c>
      <c r="BS59" s="371">
        <f>0.2*AW59</f>
        <v>4</v>
      </c>
      <c r="BT59" s="369"/>
      <c r="BU59" s="369"/>
      <c r="BV59" s="978"/>
      <c r="BW59" s="978"/>
      <c r="BX59" s="982"/>
      <c r="BY59" s="369"/>
      <c r="BZ59" s="369"/>
      <c r="CA59" s="369"/>
      <c r="CB59" s="369">
        <v>448</v>
      </c>
      <c r="CC59" s="369"/>
      <c r="CD59" s="986"/>
      <c r="CE59" s="990"/>
      <c r="CF59" s="982"/>
      <c r="CG59" s="994"/>
      <c r="CH59" s="264"/>
      <c r="CI59" s="268"/>
      <c r="CJ59" s="265">
        <f>SUM(BR59:BS59)</f>
        <v>6.4</v>
      </c>
      <c r="CK59" s="268"/>
      <c r="CL59" s="268" t="s">
        <v>71</v>
      </c>
      <c r="CN59" s="264"/>
    </row>
    <row r="60" spans="1:94" s="270" customFormat="1" ht="18" customHeight="1">
      <c r="A60" s="971"/>
      <c r="B60" s="1057"/>
      <c r="C60" s="370" t="s">
        <v>375</v>
      </c>
      <c r="D60" s="369" t="s">
        <v>145</v>
      </c>
      <c r="E60" s="165"/>
      <c r="F60" s="165"/>
      <c r="G60" s="165"/>
      <c r="H60" s="165"/>
      <c r="I60" s="165"/>
      <c r="J60" s="165"/>
      <c r="K60" s="165"/>
      <c r="L60" s="165"/>
      <c r="M60" s="29"/>
      <c r="N60" s="29"/>
      <c r="O60" s="29"/>
      <c r="P60" s="29"/>
      <c r="Q60" s="29"/>
      <c r="R60" s="29"/>
      <c r="S60" s="29"/>
      <c r="T60" s="29"/>
      <c r="U60" s="113"/>
      <c r="V60" s="113"/>
      <c r="W60" s="113"/>
      <c r="X60" s="113"/>
      <c r="Y60" s="138"/>
      <c r="Z60" s="165">
        <v>8</v>
      </c>
      <c r="AA60" s="165">
        <v>8</v>
      </c>
      <c r="AB60" s="165">
        <v>8</v>
      </c>
      <c r="AC60" s="165">
        <v>8</v>
      </c>
      <c r="AD60" s="165">
        <v>8</v>
      </c>
      <c r="AE60" s="165">
        <v>8</v>
      </c>
      <c r="AF60" s="165">
        <v>8</v>
      </c>
      <c r="AG60" s="165">
        <v>4</v>
      </c>
      <c r="AH60" s="138"/>
      <c r="AI60" s="138"/>
      <c r="AJ60" s="339"/>
      <c r="AK60" s="339"/>
      <c r="AL60" s="339"/>
      <c r="AM60" s="339"/>
      <c r="AN60" s="339"/>
      <c r="AO60" s="339"/>
      <c r="AP60" s="339"/>
      <c r="AQ60" s="339"/>
      <c r="AR60" s="124"/>
      <c r="AS60" s="124"/>
      <c r="AT60" s="124"/>
      <c r="AU60" s="979"/>
      <c r="AV60" s="369">
        <f>VLOOKUP(D60,'[1]DANH SACH H'!$A$1:$C$11,2,0)</f>
        <v>32</v>
      </c>
      <c r="AW60" s="369">
        <f>VLOOKUP(D60,'[1]DANH SACH H'!$A$1:$C$11,3,0)</f>
        <v>30</v>
      </c>
      <c r="AX60" s="375"/>
      <c r="AY60" s="375"/>
      <c r="AZ60" s="375"/>
      <c r="BA60" s="375"/>
      <c r="BB60" s="375"/>
      <c r="BC60" s="375"/>
      <c r="BD60" s="375">
        <v>11</v>
      </c>
      <c r="BE60" s="375">
        <v>49</v>
      </c>
      <c r="BF60" s="375"/>
      <c r="BG60" s="369">
        <f>IF(AW60&lt;25,0.8,IF(AND(AW60&gt;=25,AW60&lt;=35),1,IF(AND(AW60&gt;=36,AW60&lt;=50),1.2,1.3)))</f>
        <v>1</v>
      </c>
      <c r="BH60" s="369">
        <f>IF(AW60&lt;15,0.8,IF(AND(AW60&gt;=15,AW60&lt;=18),1,IF(AND(AW60&gt;=19,AW60&lt;=25),1.2,1.3)))</f>
        <v>1.3</v>
      </c>
      <c r="BI60" s="369">
        <f>(BD60*BG60+BE60*BH60)+BF60/8*2.5+SUM(BD60:BE60)*0.1</f>
        <v>80.7</v>
      </c>
      <c r="BJ60" s="510">
        <f>BC60+BI60</f>
        <v>80.7</v>
      </c>
      <c r="BK60" s="369"/>
      <c r="BL60" s="369"/>
      <c r="BM60" s="369"/>
      <c r="BN60" s="979"/>
      <c r="BO60" s="464"/>
      <c r="BP60" s="1059"/>
      <c r="BQ60" s="371">
        <f>1*0.5</f>
        <v>0.5</v>
      </c>
      <c r="BR60" s="371">
        <f>8*0.3</f>
        <v>2.4</v>
      </c>
      <c r="BS60" s="371">
        <f>0.2*AW60</f>
        <v>6</v>
      </c>
      <c r="BT60" s="375"/>
      <c r="BU60" s="375"/>
      <c r="BV60" s="979"/>
      <c r="BW60" s="979"/>
      <c r="BX60" s="983"/>
      <c r="BY60" s="375"/>
      <c r="BZ60" s="375"/>
      <c r="CA60" s="375"/>
      <c r="CB60" s="375"/>
      <c r="CC60" s="375"/>
      <c r="CD60" s="987"/>
      <c r="CE60" s="991"/>
      <c r="CF60" s="983"/>
      <c r="CG60" s="995"/>
      <c r="CH60" s="264"/>
      <c r="CI60" s="268"/>
      <c r="CJ60" s="267"/>
      <c r="CK60" s="268"/>
      <c r="CL60" s="268"/>
      <c r="CN60" s="397">
        <f>SUM(BR60:BS60)</f>
        <v>8.4</v>
      </c>
      <c r="CP60" s="270" t="s">
        <v>371</v>
      </c>
    </row>
    <row r="61" spans="1:94" s="270" customFormat="1" ht="15.75" customHeight="1" thickBot="1">
      <c r="A61" s="971"/>
      <c r="B61" s="1057"/>
      <c r="C61" s="558" t="s">
        <v>139</v>
      </c>
      <c r="D61" s="559"/>
      <c r="E61" s="560"/>
      <c r="F61" s="560"/>
      <c r="G61" s="560"/>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0"/>
      <c r="AJ61" s="375"/>
      <c r="AK61" s="375"/>
      <c r="AL61" s="375"/>
      <c r="AM61" s="375"/>
      <c r="AN61" s="375"/>
      <c r="AO61" s="375"/>
      <c r="AP61" s="375"/>
      <c r="AQ61" s="375"/>
      <c r="AR61" s="375"/>
      <c r="AS61" s="375"/>
      <c r="AT61" s="375"/>
      <c r="AU61" s="979"/>
      <c r="AV61" s="560"/>
      <c r="AW61" s="560"/>
      <c r="AX61" s="383"/>
      <c r="AY61" s="383"/>
      <c r="AZ61" s="465"/>
      <c r="BA61" s="465"/>
      <c r="BB61" s="465"/>
      <c r="BC61" s="465"/>
      <c r="BD61" s="465"/>
      <c r="BE61" s="383"/>
      <c r="BF61" s="383"/>
      <c r="BG61" s="383"/>
      <c r="BH61" s="383"/>
      <c r="BI61" s="383"/>
      <c r="BJ61" s="383"/>
      <c r="BK61" s="385"/>
      <c r="BL61" s="385"/>
      <c r="BM61" s="383"/>
      <c r="BN61" s="980"/>
      <c r="BO61" s="466"/>
      <c r="BP61" s="1060"/>
      <c r="BQ61" s="385"/>
      <c r="BR61" s="385"/>
      <c r="BS61" s="385"/>
      <c r="BT61" s="383"/>
      <c r="BU61" s="383"/>
      <c r="BV61" s="980"/>
      <c r="BW61" s="980"/>
      <c r="BX61" s="984"/>
      <c r="BY61" s="383"/>
      <c r="BZ61" s="383"/>
      <c r="CA61" s="383"/>
      <c r="CB61" s="383"/>
      <c r="CC61" s="383"/>
      <c r="CD61" s="988"/>
      <c r="CE61" s="992"/>
      <c r="CF61" s="984"/>
      <c r="CG61" s="996"/>
      <c r="CH61" s="264"/>
      <c r="CI61" s="268"/>
      <c r="CJ61" s="268"/>
      <c r="CK61" s="268"/>
      <c r="CL61" s="268"/>
      <c r="CN61" s="264"/>
      <c r="CP61" s="268"/>
    </row>
    <row r="62" spans="1:92" s="270" customFormat="1" ht="18" customHeight="1">
      <c r="A62" s="1061">
        <v>6</v>
      </c>
      <c r="B62" s="1062" t="s">
        <v>71</v>
      </c>
      <c r="C62" s="561" t="s">
        <v>376</v>
      </c>
      <c r="D62" s="469" t="s">
        <v>145</v>
      </c>
      <c r="E62" s="562"/>
      <c r="F62" s="562"/>
      <c r="G62" s="562"/>
      <c r="H62" s="562"/>
      <c r="I62" s="562"/>
      <c r="J62" s="562"/>
      <c r="K62" s="562"/>
      <c r="L62" s="562">
        <v>8</v>
      </c>
      <c r="M62" s="562">
        <v>8</v>
      </c>
      <c r="N62" s="562">
        <v>8</v>
      </c>
      <c r="O62" s="562">
        <v>8</v>
      </c>
      <c r="P62" s="562">
        <v>8</v>
      </c>
      <c r="Q62" s="562">
        <v>5</v>
      </c>
      <c r="R62" s="562"/>
      <c r="S62" s="562"/>
      <c r="T62" s="562"/>
      <c r="U62" s="467"/>
      <c r="V62" s="467"/>
      <c r="W62" s="467"/>
      <c r="X62" s="467"/>
      <c r="Y62" s="468"/>
      <c r="Z62" s="468"/>
      <c r="AA62" s="468"/>
      <c r="AB62" s="468"/>
      <c r="AC62" s="468"/>
      <c r="AD62" s="468"/>
      <c r="AE62" s="468"/>
      <c r="AF62" s="468"/>
      <c r="AG62" s="468"/>
      <c r="AH62" s="468"/>
      <c r="AI62" s="468"/>
      <c r="AJ62" s="468"/>
      <c r="AK62" s="468"/>
      <c r="AL62" s="468"/>
      <c r="AM62" s="468"/>
      <c r="AN62" s="468"/>
      <c r="AO62" s="468"/>
      <c r="AP62" s="468"/>
      <c r="AQ62" s="468"/>
      <c r="AR62" s="469"/>
      <c r="AS62" s="469"/>
      <c r="AT62" s="469"/>
      <c r="AU62" s="1064">
        <f>SUM(E62:T65)</f>
        <v>330</v>
      </c>
      <c r="AV62" s="563">
        <f>VLOOKUP(D62,'[1]DANH SACH H'!$A$1:$C$11,2,0)</f>
        <v>32</v>
      </c>
      <c r="AW62" s="563">
        <f>VLOOKUP(D62,'[1]DANH SACH H'!$A$1:$C$11,3,0)</f>
        <v>30</v>
      </c>
      <c r="AX62" s="469">
        <v>7</v>
      </c>
      <c r="AY62" s="469">
        <v>38</v>
      </c>
      <c r="AZ62" s="469"/>
      <c r="BA62" s="413">
        <f>IF(AV62&lt;25,0.8,IF(AND(AV62&gt;=25,AV62&lt;=35),1,IF(AND(AV62&gt;=36,AV62&lt;=50),1.2,1.3)))</f>
        <v>1</v>
      </c>
      <c r="BB62" s="413">
        <f>IF(AV62&lt;15,0.8,IF(AND(AV62&gt;=15,AV62&lt;=18),1,IF(AND(AV62&gt;=19,AV62&lt;=25),1.2,1.3)))</f>
        <v>1.3</v>
      </c>
      <c r="BC62" s="413">
        <f>(AX62*BA62+AY62*BB62)+AZ62/8*2.5+SUM(AX62:AY62)*0.1</f>
        <v>60.9</v>
      </c>
      <c r="BD62" s="469"/>
      <c r="BE62" s="469"/>
      <c r="BF62" s="469"/>
      <c r="BG62" s="469"/>
      <c r="BH62" s="469"/>
      <c r="BI62" s="469"/>
      <c r="BJ62" s="564">
        <f aca="true" t="shared" si="12" ref="BJ62:BJ67">BC62+BI62</f>
        <v>60.9</v>
      </c>
      <c r="BK62" s="471"/>
      <c r="BL62" s="471"/>
      <c r="BM62" s="469"/>
      <c r="BN62" s="470"/>
      <c r="BO62" s="470"/>
      <c r="BP62" s="1067"/>
      <c r="BQ62" s="469">
        <f aca="true" t="shared" si="13" ref="BQ62:BQ67">1*0.5</f>
        <v>0.5</v>
      </c>
      <c r="BR62" s="469">
        <f aca="true" t="shared" si="14" ref="BR62:BR67">8*0.3</f>
        <v>2.4</v>
      </c>
      <c r="BS62" s="469">
        <f aca="true" t="shared" si="15" ref="BS62:BS67">0.2*AW62</f>
        <v>6</v>
      </c>
      <c r="BT62" s="469"/>
      <c r="BU62" s="469"/>
      <c r="BV62" s="1064"/>
      <c r="BW62" s="1064"/>
      <c r="BX62" s="1064" t="e">
        <f>SUM(BN62:BW70)</f>
        <v>#REF!</v>
      </c>
      <c r="BY62" s="469"/>
      <c r="BZ62" s="469"/>
      <c r="CA62" s="469"/>
      <c r="CB62" s="469"/>
      <c r="CC62" s="469"/>
      <c r="CD62" s="1070" t="e">
        <f>SUM(BJ62:BJ67)+BX62</f>
        <v>#REF!</v>
      </c>
      <c r="CE62" s="1073">
        <f>14*40</f>
        <v>560</v>
      </c>
      <c r="CF62" s="1070" t="e">
        <f>CD62-CE62</f>
        <v>#REF!</v>
      </c>
      <c r="CG62" s="1078"/>
      <c r="CH62" s="264"/>
      <c r="CI62" s="268"/>
      <c r="CJ62" s="268">
        <f>0.3*8+0.2*AW62+0.1*AW62</f>
        <v>11.4</v>
      </c>
      <c r="CK62" s="268"/>
      <c r="CL62" s="268" t="s">
        <v>361</v>
      </c>
      <c r="CN62" s="264"/>
    </row>
    <row r="63" spans="1:92" s="270" customFormat="1" ht="18">
      <c r="A63" s="1016"/>
      <c r="B63" s="1063"/>
      <c r="C63" s="415" t="s">
        <v>188</v>
      </c>
      <c r="D63" s="413" t="s">
        <v>215</v>
      </c>
      <c r="E63" s="565">
        <v>6</v>
      </c>
      <c r="F63" s="565">
        <v>6</v>
      </c>
      <c r="G63" s="565">
        <v>6</v>
      </c>
      <c r="H63" s="565">
        <v>6</v>
      </c>
      <c r="I63" s="565">
        <v>9</v>
      </c>
      <c r="J63" s="565">
        <v>9</v>
      </c>
      <c r="K63" s="565">
        <v>9</v>
      </c>
      <c r="L63" s="565">
        <v>9</v>
      </c>
      <c r="M63" s="565">
        <v>9</v>
      </c>
      <c r="N63" s="565">
        <v>9</v>
      </c>
      <c r="O63" s="565">
        <v>9</v>
      </c>
      <c r="P63" s="565">
        <v>9</v>
      </c>
      <c r="Q63" s="565">
        <v>6</v>
      </c>
      <c r="R63" s="565">
        <v>6</v>
      </c>
      <c r="S63" s="565">
        <v>6</v>
      </c>
      <c r="T63" s="565">
        <v>6</v>
      </c>
      <c r="U63" s="417"/>
      <c r="V63" s="417"/>
      <c r="W63" s="417"/>
      <c r="X63" s="417"/>
      <c r="Y63" s="472"/>
      <c r="Z63" s="472"/>
      <c r="AA63" s="472"/>
      <c r="AB63" s="472"/>
      <c r="AC63" s="472"/>
      <c r="AD63" s="472"/>
      <c r="AE63" s="472"/>
      <c r="AF63" s="472"/>
      <c r="AG63" s="472"/>
      <c r="AH63" s="472"/>
      <c r="AI63" s="472"/>
      <c r="AJ63" s="472"/>
      <c r="AK63" s="472"/>
      <c r="AL63" s="472"/>
      <c r="AM63" s="472"/>
      <c r="AN63" s="472"/>
      <c r="AO63" s="472"/>
      <c r="AP63" s="472"/>
      <c r="AQ63" s="472"/>
      <c r="AR63" s="413"/>
      <c r="AS63" s="413"/>
      <c r="AT63" s="413"/>
      <c r="AU63" s="1065"/>
      <c r="AV63" s="474">
        <f>VLOOKUP(D63,'[1]DANH SACH H'!$A$1:$C$11,2,0)</f>
        <v>43</v>
      </c>
      <c r="AW63" s="474">
        <f>VLOOKUP(D63,'[1]DANH SACH H'!$A$1:$C$11,3,0)</f>
        <v>35</v>
      </c>
      <c r="AX63" s="413">
        <v>23</v>
      </c>
      <c r="AY63" s="413">
        <v>97</v>
      </c>
      <c r="AZ63" s="413"/>
      <c r="BA63" s="413">
        <f>IF(AV63&lt;25,0.8,IF(AND(AV63&gt;=25,AV63&lt;=35),1,IF(AND(AV63&gt;=36,AV63&lt;=50),1.2,1.3)))</f>
        <v>1.2</v>
      </c>
      <c r="BB63" s="413">
        <f>IF(AV63&lt;15,0.8,IF(AND(AV63&gt;=15,AV63&lt;=18),1,IF(AND(AV63&gt;=19,AV63&lt;=25),1.2,1.3)))</f>
        <v>1.3</v>
      </c>
      <c r="BC63" s="413">
        <f>(AX63*BA63+AY63*BB63)+AZ63/8*2.5+SUM(AX63:AY63)*0.1</f>
        <v>165.70000000000002</v>
      </c>
      <c r="BD63" s="413"/>
      <c r="BE63" s="413"/>
      <c r="BF63" s="413"/>
      <c r="BG63" s="413"/>
      <c r="BH63" s="413"/>
      <c r="BI63" s="413"/>
      <c r="BJ63" s="566">
        <f t="shared" si="12"/>
        <v>165.70000000000002</v>
      </c>
      <c r="BK63" s="414"/>
      <c r="BL63" s="414"/>
      <c r="BM63" s="412"/>
      <c r="BN63" s="420"/>
      <c r="BO63" s="420"/>
      <c r="BP63" s="1068"/>
      <c r="BQ63" s="413">
        <f t="shared" si="13"/>
        <v>0.5</v>
      </c>
      <c r="BR63" s="413">
        <f t="shared" si="14"/>
        <v>2.4</v>
      </c>
      <c r="BS63" s="413">
        <f t="shared" si="15"/>
        <v>7</v>
      </c>
      <c r="BT63" s="413"/>
      <c r="BU63" s="413"/>
      <c r="BV63" s="1065"/>
      <c r="BW63" s="1065"/>
      <c r="BX63" s="1065"/>
      <c r="BY63" s="413"/>
      <c r="BZ63" s="413"/>
      <c r="CA63" s="413"/>
      <c r="CB63" s="413"/>
      <c r="CC63" s="413"/>
      <c r="CD63" s="1071"/>
      <c r="CE63" s="1074"/>
      <c r="CF63" s="1076"/>
      <c r="CG63" s="1079"/>
      <c r="CI63" s="268"/>
      <c r="CJ63" s="268">
        <f>0.3*8+0.2*AW63+0.1*AW63</f>
        <v>12.9</v>
      </c>
      <c r="CK63" s="268"/>
      <c r="CL63" s="268" t="s">
        <v>361</v>
      </c>
      <c r="CN63" s="264"/>
    </row>
    <row r="64" spans="1:94" s="275" customFormat="1" ht="18" customHeight="1">
      <c r="A64" s="1016"/>
      <c r="B64" s="1063"/>
      <c r="C64" s="415" t="s">
        <v>188</v>
      </c>
      <c r="D64" s="413" t="s">
        <v>213</v>
      </c>
      <c r="E64" s="565">
        <v>4</v>
      </c>
      <c r="F64" s="565">
        <v>4</v>
      </c>
      <c r="G64" s="565">
        <v>4</v>
      </c>
      <c r="H64" s="565">
        <v>4</v>
      </c>
      <c r="I64" s="565">
        <v>4</v>
      </c>
      <c r="J64" s="565">
        <v>4</v>
      </c>
      <c r="K64" s="565">
        <v>4</v>
      </c>
      <c r="L64" s="565">
        <v>4</v>
      </c>
      <c r="M64" s="565">
        <v>8</v>
      </c>
      <c r="N64" s="565">
        <v>8</v>
      </c>
      <c r="O64" s="565">
        <v>12</v>
      </c>
      <c r="P64" s="565">
        <v>12</v>
      </c>
      <c r="Q64" s="565">
        <v>12</v>
      </c>
      <c r="R64" s="565">
        <v>12</v>
      </c>
      <c r="S64" s="565">
        <v>12</v>
      </c>
      <c r="T64" s="565">
        <v>12</v>
      </c>
      <c r="U64" s="418"/>
      <c r="V64" s="418"/>
      <c r="W64" s="418"/>
      <c r="X64" s="418"/>
      <c r="Y64" s="473"/>
      <c r="Z64" s="473"/>
      <c r="AA64" s="473"/>
      <c r="AB64" s="473"/>
      <c r="AC64" s="473"/>
      <c r="AD64" s="473"/>
      <c r="AE64" s="473"/>
      <c r="AF64" s="473"/>
      <c r="AG64" s="473"/>
      <c r="AH64" s="473"/>
      <c r="AI64" s="473"/>
      <c r="AJ64" s="473"/>
      <c r="AK64" s="473"/>
      <c r="AL64" s="473"/>
      <c r="AM64" s="473"/>
      <c r="AN64" s="473"/>
      <c r="AO64" s="473"/>
      <c r="AP64" s="473"/>
      <c r="AQ64" s="473"/>
      <c r="AR64" s="413"/>
      <c r="AS64" s="413"/>
      <c r="AT64" s="413"/>
      <c r="AU64" s="1065"/>
      <c r="AV64" s="474">
        <f>VLOOKUP(D64,'[1]DANH SACH H'!$A$1:$C$11,2,0)</f>
        <v>12</v>
      </c>
      <c r="AW64" s="474">
        <f>VLOOKUP(D64,'[1]DANH SACH H'!$A$1:$C$11,3,0)</f>
        <v>10</v>
      </c>
      <c r="AX64" s="413">
        <v>23</v>
      </c>
      <c r="AY64" s="413">
        <v>97</v>
      </c>
      <c r="AZ64" s="474"/>
      <c r="BA64" s="413">
        <f>IF(AV64&lt;25,0.8,IF(AND(AV64&gt;=25,AV64&lt;=35),1,IF(AND(AV64&gt;=36,AV64&lt;=50),1.2,1.3)))</f>
        <v>0.8</v>
      </c>
      <c r="BB64" s="413">
        <f>IF(AV64&lt;15,0.8,IF(AND(AV64&gt;=15,AV64&lt;=18),1,IF(AND(AV64&gt;=19,AV64&lt;=25),1.2,1.3)))</f>
        <v>0.8</v>
      </c>
      <c r="BC64" s="413">
        <f>(AX64*BA64+AY64*BB64)+AZ64/8*2.5+SUM(AX64:AY64)*0.1</f>
        <v>108.00000000000001</v>
      </c>
      <c r="BD64" s="413"/>
      <c r="BE64" s="413"/>
      <c r="BF64" s="413"/>
      <c r="BG64" s="413"/>
      <c r="BH64" s="413"/>
      <c r="BI64" s="413"/>
      <c r="BJ64" s="566">
        <f t="shared" si="12"/>
        <v>108.00000000000001</v>
      </c>
      <c r="BK64" s="414"/>
      <c r="BL64" s="414"/>
      <c r="BM64" s="413"/>
      <c r="BN64" s="420"/>
      <c r="BO64" s="420"/>
      <c r="BP64" s="1068"/>
      <c r="BQ64" s="413">
        <f t="shared" si="13"/>
        <v>0.5</v>
      </c>
      <c r="BR64" s="413">
        <f t="shared" si="14"/>
        <v>2.4</v>
      </c>
      <c r="BS64" s="413">
        <f t="shared" si="15"/>
        <v>2</v>
      </c>
      <c r="BT64" s="474"/>
      <c r="BU64" s="474"/>
      <c r="BV64" s="1065"/>
      <c r="BW64" s="1065"/>
      <c r="BX64" s="1065"/>
      <c r="BY64" s="475"/>
      <c r="BZ64" s="475"/>
      <c r="CA64" s="475"/>
      <c r="CB64" s="475"/>
      <c r="CC64" s="476"/>
      <c r="CD64" s="1071"/>
      <c r="CE64" s="1074"/>
      <c r="CF64" s="1076"/>
      <c r="CG64" s="1079"/>
      <c r="CI64" s="268"/>
      <c r="CJ64" s="268">
        <f>0.3*8+0.2*AW64+0.1*AW64</f>
        <v>5.4</v>
      </c>
      <c r="CK64" s="268"/>
      <c r="CL64" s="268" t="s">
        <v>361</v>
      </c>
      <c r="CN64" s="264"/>
      <c r="CP64" s="268"/>
    </row>
    <row r="65" spans="1:94" s="275" customFormat="1" ht="18" customHeight="1">
      <c r="A65" s="1016"/>
      <c r="B65" s="1063"/>
      <c r="C65" s="415" t="s">
        <v>377</v>
      </c>
      <c r="D65" s="416" t="s">
        <v>145</v>
      </c>
      <c r="E65" s="565">
        <v>8</v>
      </c>
      <c r="F65" s="565">
        <v>8</v>
      </c>
      <c r="G65" s="565">
        <v>8</v>
      </c>
      <c r="H65" s="565">
        <v>8</v>
      </c>
      <c r="I65" s="565">
        <v>8</v>
      </c>
      <c r="J65" s="565">
        <v>5</v>
      </c>
      <c r="K65" s="565"/>
      <c r="L65" s="565"/>
      <c r="M65" s="565"/>
      <c r="N65" s="565"/>
      <c r="O65" s="565"/>
      <c r="P65" s="565"/>
      <c r="Q65" s="565"/>
      <c r="R65" s="565"/>
      <c r="S65" s="565"/>
      <c r="T65" s="565"/>
      <c r="U65" s="418"/>
      <c r="V65" s="418"/>
      <c r="W65" s="418"/>
      <c r="X65" s="418"/>
      <c r="Y65" s="473"/>
      <c r="Z65" s="473"/>
      <c r="AA65" s="473"/>
      <c r="AB65" s="473"/>
      <c r="AC65" s="473"/>
      <c r="AD65" s="473"/>
      <c r="AE65" s="473"/>
      <c r="AF65" s="473"/>
      <c r="AG65" s="473"/>
      <c r="AH65" s="473"/>
      <c r="AI65" s="473"/>
      <c r="AJ65" s="473"/>
      <c r="AK65" s="473"/>
      <c r="AL65" s="473"/>
      <c r="AM65" s="473"/>
      <c r="AN65" s="473"/>
      <c r="AO65" s="473"/>
      <c r="AP65" s="473"/>
      <c r="AQ65" s="473"/>
      <c r="AR65" s="413"/>
      <c r="AS65" s="413"/>
      <c r="AT65" s="413"/>
      <c r="AU65" s="1065"/>
      <c r="AV65" s="474">
        <f>VLOOKUP(D65,'[1]DANH SACH H'!$A$1:$C$11,2,0)</f>
        <v>32</v>
      </c>
      <c r="AW65" s="474">
        <f>VLOOKUP(D65,'[1]DANH SACH H'!$A$1:$C$11,3,0)</f>
        <v>30</v>
      </c>
      <c r="AX65" s="413">
        <v>8</v>
      </c>
      <c r="AY65" s="413">
        <v>37</v>
      </c>
      <c r="AZ65" s="474"/>
      <c r="BA65" s="413">
        <f>IF(AV65&lt;25,0.8,IF(AND(AV65&gt;=25,AV65&lt;=35),1,IF(AND(AV65&gt;=36,AV65&lt;=50),1.2,1.3)))</f>
        <v>1</v>
      </c>
      <c r="BB65" s="413">
        <f>IF(AV65&lt;15,0.8,IF(AND(AV65&gt;=15,AV65&lt;=18),1,IF(AND(AV65&gt;=19,AV65&lt;=25),1.2,1.3)))</f>
        <v>1.3</v>
      </c>
      <c r="BC65" s="413">
        <f>(AX65*BA65+AY65*BB65)+AZ65/8*2.5+SUM(AX65:AY65)*0.1</f>
        <v>60.6</v>
      </c>
      <c r="BD65" s="413"/>
      <c r="BE65" s="413"/>
      <c r="BF65" s="413"/>
      <c r="BG65" s="413"/>
      <c r="BH65" s="413"/>
      <c r="BI65" s="413"/>
      <c r="BJ65" s="566">
        <f t="shared" si="12"/>
        <v>60.6</v>
      </c>
      <c r="BK65" s="414"/>
      <c r="BL65" s="414"/>
      <c r="BM65" s="413"/>
      <c r="BN65" s="420"/>
      <c r="BO65" s="420"/>
      <c r="BP65" s="1068"/>
      <c r="BQ65" s="413">
        <f t="shared" si="13"/>
        <v>0.5</v>
      </c>
      <c r="BR65" s="413">
        <f t="shared" si="14"/>
        <v>2.4</v>
      </c>
      <c r="BS65" s="413">
        <f t="shared" si="15"/>
        <v>6</v>
      </c>
      <c r="BT65" s="474"/>
      <c r="BU65" s="474"/>
      <c r="BV65" s="1065"/>
      <c r="BW65" s="1065"/>
      <c r="BX65" s="1065"/>
      <c r="BY65" s="475"/>
      <c r="BZ65" s="475"/>
      <c r="CA65" s="475"/>
      <c r="CB65" s="475"/>
      <c r="CC65" s="476"/>
      <c r="CD65" s="1071"/>
      <c r="CE65" s="1074"/>
      <c r="CF65" s="1076"/>
      <c r="CG65" s="1079"/>
      <c r="CI65" s="268"/>
      <c r="CJ65" s="268">
        <f>0.3*8+0.2*AW65+0.1*AW65</f>
        <v>11.4</v>
      </c>
      <c r="CK65" s="268"/>
      <c r="CL65" s="268" t="s">
        <v>361</v>
      </c>
      <c r="CN65" s="264"/>
      <c r="CP65" s="268"/>
    </row>
    <row r="66" spans="1:94" s="275" customFormat="1" ht="18" customHeight="1">
      <c r="A66" s="1016"/>
      <c r="B66" s="1063"/>
      <c r="C66" s="415" t="s">
        <v>378</v>
      </c>
      <c r="D66" s="413" t="s">
        <v>145</v>
      </c>
      <c r="E66" s="165"/>
      <c r="F66" s="165"/>
      <c r="G66" s="165"/>
      <c r="H66" s="165"/>
      <c r="I66" s="165"/>
      <c r="J66" s="165"/>
      <c r="K66" s="165"/>
      <c r="L66" s="165"/>
      <c r="M66" s="165"/>
      <c r="N66" s="165"/>
      <c r="O66" s="165"/>
      <c r="P66" s="165"/>
      <c r="Q66" s="165"/>
      <c r="R66" s="165"/>
      <c r="S66" s="165"/>
      <c r="T66" s="165"/>
      <c r="U66" s="146"/>
      <c r="V66" s="146"/>
      <c r="W66" s="146"/>
      <c r="X66" s="146"/>
      <c r="Y66" s="114"/>
      <c r="Z66" s="165">
        <v>8</v>
      </c>
      <c r="AA66" s="165">
        <v>8</v>
      </c>
      <c r="AB66" s="165">
        <v>8</v>
      </c>
      <c r="AC66" s="165">
        <v>8</v>
      </c>
      <c r="AD66" s="165">
        <v>8</v>
      </c>
      <c r="AE66" s="165">
        <v>8</v>
      </c>
      <c r="AF66" s="165">
        <v>8</v>
      </c>
      <c r="AG66" s="165">
        <v>8</v>
      </c>
      <c r="AH66" s="165">
        <v>8</v>
      </c>
      <c r="AI66" s="165">
        <v>3</v>
      </c>
      <c r="AJ66" s="165"/>
      <c r="AK66" s="165"/>
      <c r="AL66" s="165"/>
      <c r="AM66" s="165"/>
      <c r="AN66" s="165"/>
      <c r="AO66" s="165"/>
      <c r="AP66" s="165"/>
      <c r="AQ66" s="165"/>
      <c r="AR66" s="165"/>
      <c r="AS66" s="165"/>
      <c r="AT66" s="165"/>
      <c r="AU66" s="1065"/>
      <c r="AV66" s="474">
        <f>VLOOKUP(D66,'[1]DANH SACH H'!$A$1:$C$11,2,0)</f>
        <v>32</v>
      </c>
      <c r="AW66" s="474">
        <f>VLOOKUP(D66,'[1]DANH SACH H'!$A$1:$C$11,3,0)</f>
        <v>30</v>
      </c>
      <c r="AX66" s="413"/>
      <c r="AY66" s="413"/>
      <c r="AZ66" s="474"/>
      <c r="BA66" s="474"/>
      <c r="BB66" s="474"/>
      <c r="BC66" s="474"/>
      <c r="BD66" s="413">
        <v>12</v>
      </c>
      <c r="BE66" s="413">
        <v>63</v>
      </c>
      <c r="BF66" s="413"/>
      <c r="BG66" s="414">
        <f>IF(AW66&lt;25,0.8,IF(AND(AW66&gt;=25,AW66&lt;=35),1,IF(AND(AW66&gt;=36,AW66&lt;=50),1.2,1.3)))</f>
        <v>1</v>
      </c>
      <c r="BH66" s="414">
        <f>IF(AW66&lt;15,0.8,IF(AND(AW66&gt;=15,AW66&lt;=18),1,IF(AND(AW66&gt;=19,AW66&lt;=25),1.2,1.3)))</f>
        <v>1.3</v>
      </c>
      <c r="BI66" s="414">
        <f>(BD66*BG66+BE66*BH66)+BF66/8*2.5+SUM(BD66:BE66)*0.1</f>
        <v>101.4</v>
      </c>
      <c r="BJ66" s="566">
        <f t="shared" si="12"/>
        <v>101.4</v>
      </c>
      <c r="BK66" s="414"/>
      <c r="BL66" s="414"/>
      <c r="BM66" s="413"/>
      <c r="BN66" s="420"/>
      <c r="BO66" s="420"/>
      <c r="BP66" s="1068"/>
      <c r="BQ66" s="413">
        <f t="shared" si="13"/>
        <v>0.5</v>
      </c>
      <c r="BR66" s="413">
        <f t="shared" si="14"/>
        <v>2.4</v>
      </c>
      <c r="BS66" s="413">
        <f t="shared" si="15"/>
        <v>6</v>
      </c>
      <c r="BT66" s="474"/>
      <c r="BU66" s="474"/>
      <c r="BV66" s="1065"/>
      <c r="BW66" s="1065"/>
      <c r="BX66" s="1065"/>
      <c r="BY66" s="475"/>
      <c r="BZ66" s="475"/>
      <c r="CA66" s="475"/>
      <c r="CB66" s="475"/>
      <c r="CC66" s="476"/>
      <c r="CD66" s="1071"/>
      <c r="CE66" s="1074"/>
      <c r="CF66" s="1076"/>
      <c r="CG66" s="1079"/>
      <c r="CI66" s="268"/>
      <c r="CJ66" s="268"/>
      <c r="CK66" s="268"/>
      <c r="CL66" s="268"/>
      <c r="CN66" s="397">
        <f>SUM(BR66:BS66)</f>
        <v>8.4</v>
      </c>
      <c r="CP66" s="268" t="s">
        <v>419</v>
      </c>
    </row>
    <row r="67" spans="1:94" s="275" customFormat="1" ht="18" customHeight="1">
      <c r="A67" s="1016"/>
      <c r="B67" s="1063"/>
      <c r="C67" s="420" t="s">
        <v>379</v>
      </c>
      <c r="D67" s="413" t="s">
        <v>360</v>
      </c>
      <c r="E67" s="165"/>
      <c r="F67" s="165"/>
      <c r="G67" s="165"/>
      <c r="H67" s="165"/>
      <c r="I67" s="165"/>
      <c r="J67" s="165"/>
      <c r="K67" s="165"/>
      <c r="L67" s="165"/>
      <c r="M67" s="165"/>
      <c r="N67" s="165"/>
      <c r="O67" s="165"/>
      <c r="P67" s="165"/>
      <c r="Q67" s="165"/>
      <c r="R67" s="165"/>
      <c r="S67" s="165"/>
      <c r="T67" s="165"/>
      <c r="U67" s="146"/>
      <c r="V67" s="146"/>
      <c r="W67" s="146"/>
      <c r="X67" s="146"/>
      <c r="Y67" s="114"/>
      <c r="Z67" s="165"/>
      <c r="AA67" s="165"/>
      <c r="AB67" s="165"/>
      <c r="AC67" s="165"/>
      <c r="AD67" s="165"/>
      <c r="AE67" s="165"/>
      <c r="AF67" s="165"/>
      <c r="AG67" s="165"/>
      <c r="AH67" s="165">
        <v>16</v>
      </c>
      <c r="AI67" s="165">
        <v>16</v>
      </c>
      <c r="AJ67" s="165">
        <v>16</v>
      </c>
      <c r="AK67" s="165">
        <v>16</v>
      </c>
      <c r="AL67" s="165">
        <v>16</v>
      </c>
      <c r="AM67" s="165">
        <v>16</v>
      </c>
      <c r="AN67" s="165">
        <v>16</v>
      </c>
      <c r="AO67" s="165">
        <v>24</v>
      </c>
      <c r="AP67" s="165">
        <v>24</v>
      </c>
      <c r="AQ67" s="165">
        <v>24</v>
      </c>
      <c r="AR67" s="165">
        <v>24</v>
      </c>
      <c r="AS67" s="165">
        <v>24</v>
      </c>
      <c r="AT67" s="165">
        <v>8</v>
      </c>
      <c r="AU67" s="1065"/>
      <c r="AV67" s="474">
        <f>VLOOKUP(D67,'[1]DANH SACH H'!$A$1:$C$11,2,0)</f>
        <v>16</v>
      </c>
      <c r="AW67" s="474">
        <f>VLOOKUP(D67,'[1]DANH SACH H'!$A$1:$C$11,3,0)</f>
        <v>15</v>
      </c>
      <c r="AX67" s="413"/>
      <c r="AY67" s="413"/>
      <c r="AZ67" s="474"/>
      <c r="BA67" s="474"/>
      <c r="BB67" s="474"/>
      <c r="BC67" s="474"/>
      <c r="BD67" s="413">
        <v>64</v>
      </c>
      <c r="BE67" s="413">
        <v>176</v>
      </c>
      <c r="BF67" s="413"/>
      <c r="BG67" s="414">
        <f>IF(AW67&lt;25,0.8,IF(AND(AW67&gt;=25,AW67&lt;=35),1,IF(AND(AW67&gt;=36,AW67&lt;=50),1.2,1.3)))</f>
        <v>0.8</v>
      </c>
      <c r="BH67" s="414">
        <f>IF(AW67&lt;15,0.8,IF(AND(AW67&gt;=15,AW67&lt;=18),1,IF(AND(AW67&gt;=19,AW67&lt;=25),1.2,1.3)))</f>
        <v>1</v>
      </c>
      <c r="BI67" s="414">
        <f>(BD67*BG67+BE67*BH67)+BF67/8*2.5+SUM(BD67:BE67)*0.1</f>
        <v>251.2</v>
      </c>
      <c r="BJ67" s="566">
        <f t="shared" si="12"/>
        <v>251.2</v>
      </c>
      <c r="BK67" s="414"/>
      <c r="BL67" s="414"/>
      <c r="BM67" s="413"/>
      <c r="BN67" s="420"/>
      <c r="BO67" s="420"/>
      <c r="BP67" s="1068"/>
      <c r="BQ67" s="413">
        <f t="shared" si="13"/>
        <v>0.5</v>
      </c>
      <c r="BR67" s="413">
        <f t="shared" si="14"/>
        <v>2.4</v>
      </c>
      <c r="BS67" s="413">
        <f t="shared" si="15"/>
        <v>3</v>
      </c>
      <c r="BT67" s="474"/>
      <c r="BU67" s="474"/>
      <c r="BV67" s="1065"/>
      <c r="BW67" s="1065"/>
      <c r="BX67" s="1065"/>
      <c r="BY67" s="475"/>
      <c r="BZ67" s="475"/>
      <c r="CA67" s="475"/>
      <c r="CB67" s="475"/>
      <c r="CC67" s="476"/>
      <c r="CD67" s="1071"/>
      <c r="CE67" s="1074"/>
      <c r="CF67" s="1076"/>
      <c r="CG67" s="1079"/>
      <c r="CI67" s="268"/>
      <c r="CJ67" s="268"/>
      <c r="CK67" s="268"/>
      <c r="CL67" s="268"/>
      <c r="CN67" s="397">
        <f>SUM(BR67:BS67)</f>
        <v>5.4</v>
      </c>
      <c r="CP67" s="268" t="s">
        <v>419</v>
      </c>
    </row>
    <row r="68" spans="1:94" s="275" customFormat="1" ht="18" customHeight="1">
      <c r="A68" s="1016"/>
      <c r="B68" s="1063"/>
      <c r="C68" s="415" t="s">
        <v>139</v>
      </c>
      <c r="D68" s="415"/>
      <c r="E68" s="567"/>
      <c r="F68" s="567"/>
      <c r="G68" s="567"/>
      <c r="H68" s="567"/>
      <c r="I68" s="567"/>
      <c r="J68" s="567"/>
      <c r="K68" s="567"/>
      <c r="L68" s="567"/>
      <c r="M68" s="567"/>
      <c r="N68" s="567"/>
      <c r="O68" s="567"/>
      <c r="P68" s="567"/>
      <c r="Q68" s="567"/>
      <c r="R68" s="567"/>
      <c r="S68" s="567"/>
      <c r="T68" s="567"/>
      <c r="U68" s="567"/>
      <c r="V68" s="473"/>
      <c r="W68" s="473"/>
      <c r="X68" s="473"/>
      <c r="Y68" s="473"/>
      <c r="Z68" s="473"/>
      <c r="AA68" s="473"/>
      <c r="AB68" s="473"/>
      <c r="AC68" s="473"/>
      <c r="AD68" s="473"/>
      <c r="AE68" s="473"/>
      <c r="AF68" s="473"/>
      <c r="AG68" s="473"/>
      <c r="AH68" s="473"/>
      <c r="AI68" s="473"/>
      <c r="AJ68" s="473"/>
      <c r="AK68" s="473"/>
      <c r="AL68" s="473"/>
      <c r="AM68" s="473"/>
      <c r="AN68" s="473"/>
      <c r="AO68" s="473"/>
      <c r="AP68" s="473"/>
      <c r="AQ68" s="473"/>
      <c r="AR68" s="413"/>
      <c r="AS68" s="413"/>
      <c r="AT68" s="413"/>
      <c r="AU68" s="1065"/>
      <c r="AV68" s="474"/>
      <c r="AW68" s="474"/>
      <c r="AX68" s="413"/>
      <c r="AY68" s="413"/>
      <c r="AZ68" s="474"/>
      <c r="BA68" s="474"/>
      <c r="BB68" s="474"/>
      <c r="BC68" s="474"/>
      <c r="BD68" s="413"/>
      <c r="BE68" s="413"/>
      <c r="BF68" s="413"/>
      <c r="BG68" s="413"/>
      <c r="BH68" s="413"/>
      <c r="BI68" s="413"/>
      <c r="BJ68" s="413"/>
      <c r="BK68" s="414"/>
      <c r="BL68" s="414"/>
      <c r="BM68" s="420"/>
      <c r="BN68" s="420"/>
      <c r="BO68" s="420"/>
      <c r="BP68" s="1068"/>
      <c r="BQ68" s="414"/>
      <c r="BR68" s="414" t="e">
        <f>SUM(CI9:CJ13)+SUM(CN41:CN43)+SUM(CM50:CM53)+SUM(CJ58:CJ59)+CN60+SUM(CJ82:CJ84)+SUM(CN85:CN89)</f>
        <v>#REF!</v>
      </c>
      <c r="BS68" s="414"/>
      <c r="BT68" s="474"/>
      <c r="BU68" s="474"/>
      <c r="BV68" s="1065"/>
      <c r="BW68" s="1065"/>
      <c r="BX68" s="1065"/>
      <c r="BY68" s="475"/>
      <c r="BZ68" s="475"/>
      <c r="CA68" s="475"/>
      <c r="CB68" s="475"/>
      <c r="CC68" s="476"/>
      <c r="CD68" s="1071"/>
      <c r="CE68" s="1074"/>
      <c r="CF68" s="1076"/>
      <c r="CG68" s="1079"/>
      <c r="CI68" s="268"/>
      <c r="CJ68" s="268"/>
      <c r="CK68" s="268"/>
      <c r="CL68" s="268"/>
      <c r="CN68" s="264"/>
      <c r="CP68" s="268"/>
    </row>
    <row r="69" spans="1:94" s="275" customFormat="1" ht="18" customHeight="1" thickBot="1">
      <c r="A69" s="1016"/>
      <c r="B69" s="1063"/>
      <c r="C69" s="421" t="s">
        <v>124</v>
      </c>
      <c r="D69" s="477" t="s">
        <v>145</v>
      </c>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1065"/>
      <c r="AV69" s="481">
        <f>VLOOKUP(D69,'[1]DANH SACH H'!$A$1:$C$11,2,0)</f>
        <v>32</v>
      </c>
      <c r="AW69" s="481">
        <f>VLOOKUP(D69,'[1]DANH SACH H'!$A$1:$C$11,3,0)</f>
        <v>30</v>
      </c>
      <c r="AX69" s="425"/>
      <c r="AY69" s="425"/>
      <c r="AZ69" s="425"/>
      <c r="BA69" s="425"/>
      <c r="BB69" s="425"/>
      <c r="BC69" s="425"/>
      <c r="BD69" s="425"/>
      <c r="BE69" s="425"/>
      <c r="BF69" s="425"/>
      <c r="BG69" s="425"/>
      <c r="BH69" s="425"/>
      <c r="BI69" s="425"/>
      <c r="BJ69" s="425"/>
      <c r="BK69" s="426"/>
      <c r="BL69" s="426"/>
      <c r="BM69" s="425"/>
      <c r="BN69" s="568"/>
      <c r="BO69" s="425">
        <f>504*15%/2+504*15%/2</f>
        <v>75.6</v>
      </c>
      <c r="BP69" s="1069"/>
      <c r="BQ69" s="426"/>
      <c r="BR69" s="426"/>
      <c r="BS69" s="426"/>
      <c r="BT69" s="481"/>
      <c r="BU69" s="481"/>
      <c r="BV69" s="1065"/>
      <c r="BW69" s="1065"/>
      <c r="BX69" s="1065"/>
      <c r="BY69" s="475"/>
      <c r="BZ69" s="475"/>
      <c r="CA69" s="475"/>
      <c r="CB69" s="475"/>
      <c r="CC69" s="476"/>
      <c r="CD69" s="1071"/>
      <c r="CE69" s="1074"/>
      <c r="CF69" s="1076"/>
      <c r="CG69" s="1079"/>
      <c r="CI69" s="268"/>
      <c r="CJ69" s="268"/>
      <c r="CK69" s="268"/>
      <c r="CL69" s="268"/>
      <c r="CN69" s="264"/>
      <c r="CP69" s="268"/>
    </row>
    <row r="70" spans="1:94" s="275" customFormat="1" ht="9" customHeight="1" hidden="1">
      <c r="A70" s="1017"/>
      <c r="B70" s="568"/>
      <c r="C70" s="422"/>
      <c r="D70" s="423"/>
      <c r="E70" s="425"/>
      <c r="F70" s="425"/>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1066"/>
      <c r="AV70" s="479"/>
      <c r="AW70" s="479"/>
      <c r="AX70" s="479"/>
      <c r="AY70" s="479"/>
      <c r="AZ70" s="479"/>
      <c r="BA70" s="479"/>
      <c r="BB70" s="479"/>
      <c r="BC70" s="479"/>
      <c r="BD70" s="478"/>
      <c r="BE70" s="478"/>
      <c r="BF70" s="479"/>
      <c r="BG70" s="479"/>
      <c r="BH70" s="479"/>
      <c r="BI70" s="479"/>
      <c r="BJ70" s="479"/>
      <c r="BK70" s="480"/>
      <c r="BL70" s="480"/>
      <c r="BM70" s="478"/>
      <c r="BN70" s="478"/>
      <c r="BO70" s="478"/>
      <c r="BP70" s="569"/>
      <c r="BQ70" s="569"/>
      <c r="BR70" s="569"/>
      <c r="BS70" s="480"/>
      <c r="BT70" s="479"/>
      <c r="BU70" s="479"/>
      <c r="BV70" s="1066"/>
      <c r="BW70" s="1066"/>
      <c r="BX70" s="1066"/>
      <c r="BY70" s="424"/>
      <c r="BZ70" s="424"/>
      <c r="CA70" s="424"/>
      <c r="CB70" s="424"/>
      <c r="CC70" s="482"/>
      <c r="CD70" s="1072"/>
      <c r="CE70" s="1075"/>
      <c r="CF70" s="1077"/>
      <c r="CG70" s="1080"/>
      <c r="CI70" s="268"/>
      <c r="CJ70" s="268"/>
      <c r="CK70" s="268"/>
      <c r="CL70" s="268"/>
      <c r="CN70" s="264"/>
      <c r="CP70" s="276"/>
    </row>
    <row r="71" spans="1:94" s="278" customFormat="1" ht="11.25">
      <c r="A71" s="1081">
        <v>7</v>
      </c>
      <c r="B71" s="1084" t="s">
        <v>70</v>
      </c>
      <c r="C71" s="483" t="s">
        <v>380</v>
      </c>
      <c r="D71" s="484" t="s">
        <v>145</v>
      </c>
      <c r="E71" s="485"/>
      <c r="F71" s="485"/>
      <c r="G71" s="485"/>
      <c r="H71" s="485"/>
      <c r="I71" s="485"/>
      <c r="J71" s="485"/>
      <c r="K71" s="485"/>
      <c r="L71" s="485"/>
      <c r="M71" s="485"/>
      <c r="N71" s="485">
        <v>8</v>
      </c>
      <c r="O71" s="485">
        <v>8</v>
      </c>
      <c r="P71" s="485">
        <v>8</v>
      </c>
      <c r="Q71" s="485">
        <v>8</v>
      </c>
      <c r="R71" s="485">
        <v>8</v>
      </c>
      <c r="S71" s="485">
        <v>16</v>
      </c>
      <c r="T71" s="485">
        <v>16</v>
      </c>
      <c r="U71" s="485">
        <v>16</v>
      </c>
      <c r="V71" s="485">
        <v>16</v>
      </c>
      <c r="W71" s="485">
        <v>16</v>
      </c>
      <c r="X71" s="485"/>
      <c r="Y71" s="486"/>
      <c r="Z71" s="486"/>
      <c r="AA71" s="486"/>
      <c r="AB71" s="486"/>
      <c r="AC71" s="486"/>
      <c r="AD71" s="486"/>
      <c r="AE71" s="486"/>
      <c r="AF71" s="486"/>
      <c r="AG71" s="486"/>
      <c r="AH71" s="486"/>
      <c r="AI71" s="486"/>
      <c r="AJ71" s="486"/>
      <c r="AK71" s="486"/>
      <c r="AL71" s="486"/>
      <c r="AM71" s="486"/>
      <c r="AN71" s="486"/>
      <c r="AO71" s="486"/>
      <c r="AP71" s="486"/>
      <c r="AQ71" s="486"/>
      <c r="AR71" s="486"/>
      <c r="AS71" s="486"/>
      <c r="AT71" s="486"/>
      <c r="AU71" s="1086">
        <f>SUM(H71:W74)+SUM(Z75:AK78)</f>
        <v>792</v>
      </c>
      <c r="AV71" s="486">
        <f>VLOOKUP(D71,'[1]DANH SACH H'!$A$1:$C$11,2,0)</f>
        <v>32</v>
      </c>
      <c r="AW71" s="486">
        <f>VLOOKUP(D71,'[1]DANH SACH H'!$A$1:$C$11,3,0)</f>
        <v>30</v>
      </c>
      <c r="AX71" s="486">
        <v>13</v>
      </c>
      <c r="AY71" s="486">
        <v>107</v>
      </c>
      <c r="AZ71" s="486"/>
      <c r="BA71" s="486">
        <f>IF(AV71&lt;25,0.8,IF(AND(AV71&gt;=25,AV71&lt;=35),1,IF(AND(AV71&gt;=36,AV71&lt;=50),1.2,1.3)))</f>
        <v>1</v>
      </c>
      <c r="BB71" s="486">
        <f>IF(AV71&lt;15,0.8,IF(AND(AV71&gt;=15,AV71&lt;=18),1,IF(AND(AV71&gt;=19,AV71&lt;=25),1.2,1.3)))</f>
        <v>1.3</v>
      </c>
      <c r="BC71" s="486">
        <f>(AX71*BA71+AY71*BB71)+AZ71/8*2.5+SUM(AX71:AY71)*0.1</f>
        <v>164.1</v>
      </c>
      <c r="BD71" s="486"/>
      <c r="BE71" s="486"/>
      <c r="BF71" s="486"/>
      <c r="BG71" s="486"/>
      <c r="BH71" s="486"/>
      <c r="BI71" s="486"/>
      <c r="BJ71" s="570">
        <f>BC71+BI71</f>
        <v>164.1</v>
      </c>
      <c r="BK71" s="486"/>
      <c r="BL71" s="486"/>
      <c r="BM71" s="486"/>
      <c r="BN71" s="486"/>
      <c r="BO71" s="486"/>
      <c r="BP71" s="486"/>
      <c r="BQ71" s="486">
        <f aca="true" t="shared" si="16" ref="BQ71:BQ78">1*0.5</f>
        <v>0.5</v>
      </c>
      <c r="BR71" s="486">
        <f aca="true" t="shared" si="17" ref="BR71:BR78">8*0.3</f>
        <v>2.4</v>
      </c>
      <c r="BS71" s="486">
        <f>0.2*AW71</f>
        <v>6</v>
      </c>
      <c r="BT71" s="486"/>
      <c r="BU71" s="486"/>
      <c r="BV71" s="1086"/>
      <c r="BW71" s="1086"/>
      <c r="BX71" s="1086">
        <f>SUM(BN71:BW81)</f>
        <v>136.2</v>
      </c>
      <c r="BY71" s="487"/>
      <c r="BZ71" s="486"/>
      <c r="CA71" s="487"/>
      <c r="CB71" s="487"/>
      <c r="CC71" s="487"/>
      <c r="CD71" s="1108">
        <f>SUM(BJ71:BJ78)+BX71</f>
        <v>1160.9</v>
      </c>
      <c r="CE71" s="1110">
        <f>14*40</f>
        <v>560</v>
      </c>
      <c r="CF71" s="1108">
        <f>CD71-CE71</f>
        <v>600.9000000000001</v>
      </c>
      <c r="CG71" s="1112"/>
      <c r="CH71" s="275"/>
      <c r="CI71" s="268"/>
      <c r="CJ71" s="514">
        <f>SUM(BR71:BS71)</f>
        <v>8.4</v>
      </c>
      <c r="CK71" s="268"/>
      <c r="CL71" s="268" t="s">
        <v>381</v>
      </c>
      <c r="CM71" s="275"/>
      <c r="CN71" s="264"/>
      <c r="CO71" s="275"/>
      <c r="CP71" s="277"/>
    </row>
    <row r="72" spans="1:94" s="278" customFormat="1" ht="11.25">
      <c r="A72" s="1082"/>
      <c r="B72" s="1085"/>
      <c r="C72" s="488" t="s">
        <v>382</v>
      </c>
      <c r="D72" s="486" t="s">
        <v>149</v>
      </c>
      <c r="E72" s="485">
        <v>8</v>
      </c>
      <c r="F72" s="485">
        <v>8</v>
      </c>
      <c r="G72" s="485">
        <v>8</v>
      </c>
      <c r="H72" s="485">
        <v>8</v>
      </c>
      <c r="I72" s="485">
        <v>8</v>
      </c>
      <c r="J72" s="485">
        <v>8</v>
      </c>
      <c r="K72" s="485">
        <v>8</v>
      </c>
      <c r="L72" s="485">
        <v>8</v>
      </c>
      <c r="M72" s="485">
        <v>8</v>
      </c>
      <c r="N72" s="485">
        <v>8</v>
      </c>
      <c r="O72" s="485">
        <v>8</v>
      </c>
      <c r="P72" s="485">
        <v>2</v>
      </c>
      <c r="Q72" s="485"/>
      <c r="R72" s="485"/>
      <c r="S72" s="485"/>
      <c r="T72" s="485"/>
      <c r="U72" s="485"/>
      <c r="V72" s="485"/>
      <c r="W72" s="485"/>
      <c r="X72" s="485"/>
      <c r="Y72" s="486"/>
      <c r="Z72" s="486"/>
      <c r="AA72" s="486"/>
      <c r="AB72" s="486"/>
      <c r="AC72" s="486"/>
      <c r="AD72" s="486"/>
      <c r="AE72" s="486"/>
      <c r="AF72" s="486"/>
      <c r="AG72" s="486"/>
      <c r="AH72" s="486"/>
      <c r="AI72" s="486"/>
      <c r="AJ72" s="486"/>
      <c r="AK72" s="486"/>
      <c r="AL72" s="486"/>
      <c r="AM72" s="486"/>
      <c r="AN72" s="486"/>
      <c r="AO72" s="486"/>
      <c r="AP72" s="486"/>
      <c r="AQ72" s="486"/>
      <c r="AR72" s="486"/>
      <c r="AS72" s="486"/>
      <c r="AT72" s="486"/>
      <c r="AU72" s="1086"/>
      <c r="AV72" s="486">
        <f>VLOOKUP(D72,'[1]DANH SACH H'!$A$1:$C$11,2,0)</f>
        <v>23</v>
      </c>
      <c r="AW72" s="486">
        <f>VLOOKUP(D72,'[1]DANH SACH H'!$A$1:$C$11,3,0)</f>
        <v>20</v>
      </c>
      <c r="AX72" s="486">
        <v>8</v>
      </c>
      <c r="AY72" s="486">
        <v>82</v>
      </c>
      <c r="AZ72" s="486"/>
      <c r="BA72" s="486">
        <f>IF(AV72&lt;25,0.8,IF(AND(AV72&gt;=25,AV72&lt;=35),1,IF(AND(AV72&gt;=36,AV72&lt;=50),1.2,1.3)))</f>
        <v>0.8</v>
      </c>
      <c r="BB72" s="486">
        <f>IF(AV72&lt;15,0.8,IF(AND(AV72&gt;=15,AV72&lt;=18),1,IF(AND(AV72&gt;=19,AV72&lt;=25),1.2,1.3)))</f>
        <v>1.2</v>
      </c>
      <c r="BC72" s="486">
        <f>(AX72*BA72+AY72*BB72)+AZ72/8*2.5+SUM(AX72:AY72)*0.1</f>
        <v>113.8</v>
      </c>
      <c r="BD72" s="486"/>
      <c r="BE72" s="486"/>
      <c r="BF72" s="486"/>
      <c r="BG72" s="486"/>
      <c r="BH72" s="486"/>
      <c r="BI72" s="486"/>
      <c r="BJ72" s="570">
        <f aca="true" t="shared" si="18" ref="BJ72:BJ78">BC72+BI72</f>
        <v>113.8</v>
      </c>
      <c r="BK72" s="486"/>
      <c r="BL72" s="486"/>
      <c r="BM72" s="486"/>
      <c r="BN72" s="486"/>
      <c r="BO72" s="486"/>
      <c r="BP72" s="486"/>
      <c r="BQ72" s="486">
        <f t="shared" si="16"/>
        <v>0.5</v>
      </c>
      <c r="BR72" s="486">
        <f t="shared" si="17"/>
        <v>2.4</v>
      </c>
      <c r="BS72" s="486">
        <f aca="true" t="shared" si="19" ref="BS72:BS78">0.2*AW72</f>
        <v>4</v>
      </c>
      <c r="BT72" s="486"/>
      <c r="BU72" s="486"/>
      <c r="BV72" s="1086"/>
      <c r="BW72" s="1086"/>
      <c r="BX72" s="1086"/>
      <c r="BY72" s="487"/>
      <c r="BZ72" s="486"/>
      <c r="CA72" s="487"/>
      <c r="CB72" s="487"/>
      <c r="CC72" s="487"/>
      <c r="CD72" s="1108"/>
      <c r="CE72" s="1110"/>
      <c r="CF72" s="1108"/>
      <c r="CG72" s="1112"/>
      <c r="CH72" s="275"/>
      <c r="CI72" s="268"/>
      <c r="CJ72" s="514">
        <f>SUM(BR72:BS72)</f>
        <v>6.4</v>
      </c>
      <c r="CK72" s="268"/>
      <c r="CL72" s="268" t="s">
        <v>381</v>
      </c>
      <c r="CM72" s="275"/>
      <c r="CN72" s="264"/>
      <c r="CO72" s="275"/>
      <c r="CP72" s="277"/>
    </row>
    <row r="73" spans="1:94" s="278" customFormat="1" ht="19.5" customHeight="1">
      <c r="A73" s="1082"/>
      <c r="B73" s="1085"/>
      <c r="C73" s="488" t="s">
        <v>383</v>
      </c>
      <c r="D73" s="486" t="s">
        <v>149</v>
      </c>
      <c r="E73" s="485"/>
      <c r="F73" s="485"/>
      <c r="G73" s="485"/>
      <c r="H73" s="485"/>
      <c r="I73" s="485"/>
      <c r="J73" s="485"/>
      <c r="K73" s="485"/>
      <c r="L73" s="485"/>
      <c r="M73" s="485"/>
      <c r="N73" s="485"/>
      <c r="O73" s="485"/>
      <c r="P73" s="485"/>
      <c r="Q73" s="485"/>
      <c r="R73" s="485">
        <v>16</v>
      </c>
      <c r="S73" s="485">
        <v>16</v>
      </c>
      <c r="T73" s="485">
        <v>16</v>
      </c>
      <c r="U73" s="485">
        <v>16</v>
      </c>
      <c r="V73" s="485">
        <v>16</v>
      </c>
      <c r="W73" s="485">
        <v>10</v>
      </c>
      <c r="X73" s="485"/>
      <c r="Y73" s="486"/>
      <c r="Z73" s="486"/>
      <c r="AA73" s="486"/>
      <c r="AB73" s="486"/>
      <c r="AC73" s="486"/>
      <c r="AD73" s="486"/>
      <c r="AE73" s="486"/>
      <c r="AF73" s="486"/>
      <c r="AG73" s="486"/>
      <c r="AH73" s="486"/>
      <c r="AI73" s="486"/>
      <c r="AJ73" s="486"/>
      <c r="AK73" s="486"/>
      <c r="AL73" s="486"/>
      <c r="AM73" s="486"/>
      <c r="AN73" s="486"/>
      <c r="AO73" s="486"/>
      <c r="AP73" s="486"/>
      <c r="AQ73" s="486"/>
      <c r="AR73" s="486"/>
      <c r="AS73" s="486"/>
      <c r="AT73" s="486"/>
      <c r="AU73" s="1086"/>
      <c r="AV73" s="486">
        <f>VLOOKUP(D73,'[1]DANH SACH H'!$A$1:$C$11,2,0)</f>
        <v>23</v>
      </c>
      <c r="AW73" s="486">
        <f>VLOOKUP(D73,'[1]DANH SACH H'!$A$1:$C$11,3,0)</f>
        <v>20</v>
      </c>
      <c r="AX73" s="486">
        <v>24</v>
      </c>
      <c r="AY73" s="486">
        <v>66</v>
      </c>
      <c r="AZ73" s="486"/>
      <c r="BA73" s="486">
        <f>IF(AV73&lt;25,0.8,IF(AND(AV73&gt;=25,AV73&lt;=35),1,IF(AND(AV73&gt;=36,AV73&lt;=50),1.2,1.3)))</f>
        <v>0.8</v>
      </c>
      <c r="BB73" s="486">
        <f>IF(AV73&lt;15,0.8,IF(AND(AV73&gt;=15,AV73&lt;=18),1,IF(AND(AV73&gt;=19,AV73&lt;=25),1.2,1.3)))</f>
        <v>1.2</v>
      </c>
      <c r="BC73" s="486">
        <f>(AX73*BA73+AY73*BB73)+AZ73/8*2.5+SUM(AX73:AY73)*0.1</f>
        <v>107.4</v>
      </c>
      <c r="BD73" s="486"/>
      <c r="BE73" s="486"/>
      <c r="BF73" s="486"/>
      <c r="BG73" s="486"/>
      <c r="BH73" s="486"/>
      <c r="BI73" s="486"/>
      <c r="BJ73" s="570">
        <f t="shared" si="18"/>
        <v>107.4</v>
      </c>
      <c r="BK73" s="486"/>
      <c r="BL73" s="486"/>
      <c r="BM73" s="486"/>
      <c r="BN73" s="486"/>
      <c r="BO73" s="486"/>
      <c r="BP73" s="486"/>
      <c r="BQ73" s="486">
        <f t="shared" si="16"/>
        <v>0.5</v>
      </c>
      <c r="BR73" s="486">
        <f t="shared" si="17"/>
        <v>2.4</v>
      </c>
      <c r="BS73" s="486">
        <f t="shared" si="19"/>
        <v>4</v>
      </c>
      <c r="BT73" s="486"/>
      <c r="BU73" s="486"/>
      <c r="BV73" s="1086"/>
      <c r="BW73" s="1086"/>
      <c r="BX73" s="1086"/>
      <c r="BY73" s="487"/>
      <c r="BZ73" s="486"/>
      <c r="CA73" s="487"/>
      <c r="CB73" s="487"/>
      <c r="CC73" s="487"/>
      <c r="CD73" s="1108"/>
      <c r="CE73" s="1110"/>
      <c r="CF73" s="1108"/>
      <c r="CG73" s="1112"/>
      <c r="CH73" s="275"/>
      <c r="CI73" s="268"/>
      <c r="CJ73" s="514">
        <f>SUM(BR73:BS73)</f>
        <v>6.4</v>
      </c>
      <c r="CK73" s="268"/>
      <c r="CL73" s="268" t="s">
        <v>381</v>
      </c>
      <c r="CM73" s="275"/>
      <c r="CN73" s="264"/>
      <c r="CO73" s="275"/>
      <c r="CP73" s="277"/>
    </row>
    <row r="74" spans="1:94" s="278" customFormat="1" ht="15.75" customHeight="1">
      <c r="A74" s="1082"/>
      <c r="B74" s="1085"/>
      <c r="C74" s="489" t="s">
        <v>353</v>
      </c>
      <c r="D74" s="486" t="s">
        <v>216</v>
      </c>
      <c r="E74" s="485"/>
      <c r="F74" s="485"/>
      <c r="G74" s="485"/>
      <c r="H74" s="485">
        <v>8</v>
      </c>
      <c r="I74" s="485">
        <v>8</v>
      </c>
      <c r="J74" s="485">
        <v>8</v>
      </c>
      <c r="K74" s="485">
        <v>8</v>
      </c>
      <c r="L74" s="485">
        <v>8</v>
      </c>
      <c r="M74" s="485">
        <v>8</v>
      </c>
      <c r="N74" s="485">
        <v>8</v>
      </c>
      <c r="O74" s="485">
        <v>8</v>
      </c>
      <c r="P74" s="485">
        <v>8</v>
      </c>
      <c r="Q74" s="485">
        <v>8</v>
      </c>
      <c r="R74" s="485">
        <v>8</v>
      </c>
      <c r="S74" s="485">
        <v>8</v>
      </c>
      <c r="T74" s="485">
        <v>8</v>
      </c>
      <c r="U74" s="485">
        <v>16</v>
      </c>
      <c r="V74" s="485">
        <v>16</v>
      </c>
      <c r="W74" s="485">
        <v>14</v>
      </c>
      <c r="X74" s="485"/>
      <c r="Y74" s="486"/>
      <c r="Z74" s="486"/>
      <c r="AA74" s="486"/>
      <c r="AB74" s="486"/>
      <c r="AC74" s="486"/>
      <c r="AD74" s="486"/>
      <c r="AE74" s="486"/>
      <c r="AF74" s="486"/>
      <c r="AG74" s="486"/>
      <c r="AH74" s="486"/>
      <c r="AI74" s="486"/>
      <c r="AJ74" s="486"/>
      <c r="AK74" s="486"/>
      <c r="AL74" s="486"/>
      <c r="AM74" s="486"/>
      <c r="AN74" s="486"/>
      <c r="AO74" s="486"/>
      <c r="AP74" s="486"/>
      <c r="AQ74" s="486"/>
      <c r="AR74" s="486"/>
      <c r="AS74" s="486"/>
      <c r="AT74" s="486"/>
      <c r="AU74" s="1086"/>
      <c r="AV74" s="486">
        <f>VLOOKUP(D74,'[1]DANH SACH H'!$A$1:$C$11,2,0)</f>
        <v>20</v>
      </c>
      <c r="AW74" s="486">
        <f>VLOOKUP(D74,'[1]DANH SACH H'!$A$1:$C$11,3,0)</f>
        <v>16</v>
      </c>
      <c r="AX74" s="486">
        <v>22</v>
      </c>
      <c r="AY74" s="486">
        <v>128</v>
      </c>
      <c r="AZ74" s="486"/>
      <c r="BA74" s="486">
        <f>IF(AV74&lt;25,0.8,IF(AND(AV74&gt;=25,AV74&lt;=35),1,IF(AND(AV74&gt;=36,AV74&lt;=50),1.2,1.3)))</f>
        <v>0.8</v>
      </c>
      <c r="BB74" s="486">
        <f>IF(AV74&lt;15,0.8,IF(AND(AV74&gt;=15,AV74&lt;=18),1,IF(AND(AV74&gt;=19,AV74&lt;=25),1.2,1.3)))</f>
        <v>1.2</v>
      </c>
      <c r="BC74" s="486">
        <f>(AX74*BA74+AY74*BB74)+AZ74/8*2.5</f>
        <v>171.2</v>
      </c>
      <c r="BD74" s="486"/>
      <c r="BE74" s="486"/>
      <c r="BF74" s="486"/>
      <c r="BG74" s="486"/>
      <c r="BH74" s="486"/>
      <c r="BI74" s="486"/>
      <c r="BJ74" s="570">
        <f t="shared" si="18"/>
        <v>171.2</v>
      </c>
      <c r="BK74" s="486"/>
      <c r="BL74" s="486"/>
      <c r="BM74" s="486"/>
      <c r="BN74" s="486"/>
      <c r="BO74" s="486"/>
      <c r="BP74" s="486"/>
      <c r="BQ74" s="486">
        <f t="shared" si="16"/>
        <v>0.5</v>
      </c>
      <c r="BR74" s="486">
        <f t="shared" si="17"/>
        <v>2.4</v>
      </c>
      <c r="BS74" s="486">
        <f t="shared" si="19"/>
        <v>3.2</v>
      </c>
      <c r="BT74" s="486"/>
      <c r="BU74" s="486"/>
      <c r="BV74" s="1086"/>
      <c r="BW74" s="1086"/>
      <c r="BX74" s="1086"/>
      <c r="BY74" s="487"/>
      <c r="BZ74" s="486"/>
      <c r="CA74" s="487"/>
      <c r="CB74" s="487"/>
      <c r="CC74" s="487"/>
      <c r="CD74" s="1108"/>
      <c r="CE74" s="1110"/>
      <c r="CF74" s="1108"/>
      <c r="CG74" s="1112"/>
      <c r="CH74" s="275"/>
      <c r="CI74" s="268"/>
      <c r="CJ74" s="514">
        <f>SUM(BR74:BS74)</f>
        <v>5.6</v>
      </c>
      <c r="CK74" s="268"/>
      <c r="CL74" s="268" t="s">
        <v>381</v>
      </c>
      <c r="CM74" s="275"/>
      <c r="CN74" s="264"/>
      <c r="CO74" s="275"/>
      <c r="CP74" s="277"/>
    </row>
    <row r="75" spans="1:94" s="278" customFormat="1" ht="15.75" customHeight="1">
      <c r="A75" s="1082"/>
      <c r="B75" s="1085"/>
      <c r="C75" s="487" t="s">
        <v>384</v>
      </c>
      <c r="D75" s="486" t="s">
        <v>145</v>
      </c>
      <c r="E75" s="165"/>
      <c r="F75" s="165"/>
      <c r="G75" s="165"/>
      <c r="H75" s="165"/>
      <c r="I75" s="165"/>
      <c r="J75" s="165"/>
      <c r="K75" s="165"/>
      <c r="L75" s="165"/>
      <c r="M75" s="165"/>
      <c r="N75" s="165"/>
      <c r="O75" s="165"/>
      <c r="P75" s="165"/>
      <c r="Q75" s="165"/>
      <c r="R75" s="165"/>
      <c r="S75" s="165"/>
      <c r="T75" s="165"/>
      <c r="U75" s="165"/>
      <c r="V75" s="165"/>
      <c r="W75" s="165"/>
      <c r="X75" s="165"/>
      <c r="Y75" s="16"/>
      <c r="Z75" s="165">
        <v>8</v>
      </c>
      <c r="AA75" s="165">
        <v>8</v>
      </c>
      <c r="AB75" s="165">
        <v>8</v>
      </c>
      <c r="AC75" s="165">
        <v>8</v>
      </c>
      <c r="AD75" s="165">
        <v>8</v>
      </c>
      <c r="AE75" s="165">
        <v>8</v>
      </c>
      <c r="AF75" s="165">
        <v>8</v>
      </c>
      <c r="AG75" s="165">
        <v>8</v>
      </c>
      <c r="AH75" s="165">
        <v>8</v>
      </c>
      <c r="AI75" s="165">
        <v>8</v>
      </c>
      <c r="AJ75" s="165">
        <v>8</v>
      </c>
      <c r="AK75" s="165">
        <v>8</v>
      </c>
      <c r="AL75" s="165">
        <v>8</v>
      </c>
      <c r="AM75" s="165">
        <v>8</v>
      </c>
      <c r="AN75" s="165">
        <v>8</v>
      </c>
      <c r="AO75" s="165">
        <v>8</v>
      </c>
      <c r="AP75" s="165">
        <v>8</v>
      </c>
      <c r="AQ75" s="165">
        <v>4</v>
      </c>
      <c r="AR75" s="16"/>
      <c r="AS75" s="16"/>
      <c r="AT75" s="16"/>
      <c r="AU75" s="1086"/>
      <c r="AV75" s="486">
        <f>VLOOKUP(D75,'[1]DANH SACH H'!$A$1:$C$11,2,0)</f>
        <v>32</v>
      </c>
      <c r="AW75" s="486">
        <f>VLOOKUP(D75,'[1]DANH SACH H'!$A$1:$C$11,3,0)</f>
        <v>30</v>
      </c>
      <c r="AX75" s="486"/>
      <c r="AY75" s="486"/>
      <c r="AZ75" s="486"/>
      <c r="BA75" s="486"/>
      <c r="BB75" s="486"/>
      <c r="BC75" s="486"/>
      <c r="BD75" s="486">
        <v>12</v>
      </c>
      <c r="BE75" s="486">
        <v>128</v>
      </c>
      <c r="BF75" s="486"/>
      <c r="BG75" s="486">
        <f>IF(AW75&lt;25,0.8,IF(AND(AW75&gt;=25,AW75&lt;=35),1,IF(AND(AW75&gt;=36,AW75&lt;=50),1.2,1.3)))</f>
        <v>1</v>
      </c>
      <c r="BH75" s="486">
        <f>IF(AW75&lt;15,0.8,IF(AND(AW75&gt;=15,AW75&lt;=18),1,IF(AND(AW75&gt;=19,AW75&lt;=25),1.2,1.3)))</f>
        <v>1.3</v>
      </c>
      <c r="BI75" s="486">
        <f>(BD75*BG75+BE75*BH75)+BF75/8*2.5+SUM(BD75:BE75)*0.1</f>
        <v>192.4</v>
      </c>
      <c r="BJ75" s="570">
        <f t="shared" si="18"/>
        <v>192.4</v>
      </c>
      <c r="BK75" s="486"/>
      <c r="BL75" s="486"/>
      <c r="BM75" s="486"/>
      <c r="BN75" s="486"/>
      <c r="BO75" s="486"/>
      <c r="BP75" s="486"/>
      <c r="BQ75" s="486">
        <f t="shared" si="16"/>
        <v>0.5</v>
      </c>
      <c r="BR75" s="486">
        <f t="shared" si="17"/>
        <v>2.4</v>
      </c>
      <c r="BS75" s="486">
        <f t="shared" si="19"/>
        <v>6</v>
      </c>
      <c r="BT75" s="486"/>
      <c r="BU75" s="486"/>
      <c r="BV75" s="1086"/>
      <c r="BW75" s="1086"/>
      <c r="BX75" s="1086"/>
      <c r="BY75" s="487"/>
      <c r="BZ75" s="486"/>
      <c r="CA75" s="487"/>
      <c r="CB75" s="487"/>
      <c r="CC75" s="487"/>
      <c r="CD75" s="1108"/>
      <c r="CE75" s="1110"/>
      <c r="CF75" s="1108"/>
      <c r="CG75" s="1112"/>
      <c r="CH75" s="275"/>
      <c r="CI75" s="268"/>
      <c r="CJ75" s="268"/>
      <c r="CK75" s="268"/>
      <c r="CL75" s="268"/>
      <c r="CM75" s="275"/>
      <c r="CN75" s="397">
        <f>SUM(BR75:BS75)</f>
        <v>8.4</v>
      </c>
      <c r="CO75" s="275"/>
      <c r="CP75" s="277" t="s">
        <v>385</v>
      </c>
    </row>
    <row r="76" spans="1:94" s="278" customFormat="1" ht="15.75" customHeight="1">
      <c r="A76" s="1082"/>
      <c r="B76" s="1085"/>
      <c r="C76" s="488" t="s">
        <v>247</v>
      </c>
      <c r="D76" s="486" t="s">
        <v>213</v>
      </c>
      <c r="E76" s="165"/>
      <c r="F76" s="165"/>
      <c r="G76" s="165"/>
      <c r="H76" s="165"/>
      <c r="I76" s="165"/>
      <c r="J76" s="165"/>
      <c r="K76" s="165"/>
      <c r="L76" s="165"/>
      <c r="M76" s="165"/>
      <c r="N76" s="165"/>
      <c r="O76" s="165"/>
      <c r="P76" s="165"/>
      <c r="Q76" s="165"/>
      <c r="R76" s="165"/>
      <c r="S76" s="165"/>
      <c r="T76" s="165"/>
      <c r="U76" s="165"/>
      <c r="V76" s="165"/>
      <c r="W76" s="165"/>
      <c r="X76" s="165"/>
      <c r="Y76" s="16"/>
      <c r="Z76" s="165">
        <v>8</v>
      </c>
      <c r="AA76" s="165">
        <v>8</v>
      </c>
      <c r="AB76" s="165">
        <v>8</v>
      </c>
      <c r="AC76" s="165">
        <v>8</v>
      </c>
      <c r="AD76" s="165">
        <v>8</v>
      </c>
      <c r="AE76" s="165">
        <v>8</v>
      </c>
      <c r="AF76" s="165">
        <v>8</v>
      </c>
      <c r="AG76" s="165">
        <v>8</v>
      </c>
      <c r="AH76" s="165">
        <v>8</v>
      </c>
      <c r="AI76" s="165">
        <v>8</v>
      </c>
      <c r="AJ76" s="165">
        <v>8</v>
      </c>
      <c r="AK76" s="165">
        <v>2</v>
      </c>
      <c r="AL76" s="165"/>
      <c r="AM76" s="165"/>
      <c r="AN76" s="165"/>
      <c r="AO76" s="165"/>
      <c r="AP76" s="165"/>
      <c r="AQ76" s="165"/>
      <c r="AR76" s="16"/>
      <c r="AS76" s="16"/>
      <c r="AT76" s="16"/>
      <c r="AU76" s="1086"/>
      <c r="AV76" s="486">
        <f>VLOOKUP(D76,'[1]DANH SACH H'!$A$1:$C$11,2,0)</f>
        <v>12</v>
      </c>
      <c r="AW76" s="486">
        <f>VLOOKUP(D76,'[1]DANH SACH H'!$A$1:$C$11,3,0)</f>
        <v>10</v>
      </c>
      <c r="AX76" s="486"/>
      <c r="AY76" s="486"/>
      <c r="AZ76" s="486"/>
      <c r="BA76" s="486"/>
      <c r="BB76" s="486"/>
      <c r="BC76" s="486"/>
      <c r="BD76" s="486">
        <v>8</v>
      </c>
      <c r="BE76" s="486">
        <v>82</v>
      </c>
      <c r="BF76" s="486"/>
      <c r="BG76" s="486">
        <f>IF(AW76&lt;25,0.8,IF(AND(AW76&gt;=25,AW76&lt;=35),1,IF(AND(AW76&gt;=36,AW76&lt;=50),1.2,1.3)))</f>
        <v>0.8</v>
      </c>
      <c r="BH76" s="486">
        <f>IF(AW76&lt;15,0.8,IF(AND(AW76&gt;=15,AW76&lt;=18),1,IF(AND(AW76&gt;=19,AW76&lt;=25),1.2,1.3)))</f>
        <v>0.8</v>
      </c>
      <c r="BI76" s="486">
        <f>(BD76*BG76+BE76*BH76)+BF76/8*2.5+SUM(BD76:BE76)*0.1</f>
        <v>81.00000000000001</v>
      </c>
      <c r="BJ76" s="570">
        <f t="shared" si="18"/>
        <v>81.00000000000001</v>
      </c>
      <c r="BK76" s="486"/>
      <c r="BL76" s="486"/>
      <c r="BM76" s="486"/>
      <c r="BN76" s="486"/>
      <c r="BO76" s="486"/>
      <c r="BP76" s="486"/>
      <c r="BQ76" s="486">
        <f t="shared" si="16"/>
        <v>0.5</v>
      </c>
      <c r="BR76" s="486">
        <f t="shared" si="17"/>
        <v>2.4</v>
      </c>
      <c r="BS76" s="486">
        <f t="shared" si="19"/>
        <v>2</v>
      </c>
      <c r="BT76" s="486"/>
      <c r="BU76" s="486"/>
      <c r="BV76" s="1086"/>
      <c r="BW76" s="1086"/>
      <c r="BX76" s="1086"/>
      <c r="BY76" s="487"/>
      <c r="BZ76" s="486"/>
      <c r="CA76" s="487"/>
      <c r="CB76" s="487"/>
      <c r="CC76" s="487"/>
      <c r="CD76" s="1108"/>
      <c r="CE76" s="1110"/>
      <c r="CF76" s="1108"/>
      <c r="CG76" s="1112"/>
      <c r="CH76" s="275"/>
      <c r="CI76" s="268"/>
      <c r="CJ76" s="268"/>
      <c r="CK76" s="268"/>
      <c r="CL76" s="268"/>
      <c r="CM76" s="275"/>
      <c r="CN76" s="397">
        <f>SUM(BR76:BS76)</f>
        <v>4.4</v>
      </c>
      <c r="CO76" s="275"/>
      <c r="CP76" s="277" t="s">
        <v>385</v>
      </c>
    </row>
    <row r="77" spans="1:94" s="278" customFormat="1" ht="19.5" customHeight="1">
      <c r="A77" s="1082"/>
      <c r="B77" s="1085"/>
      <c r="C77" s="488" t="s">
        <v>386</v>
      </c>
      <c r="D77" s="486" t="s">
        <v>213</v>
      </c>
      <c r="E77" s="165"/>
      <c r="F77" s="165"/>
      <c r="G77" s="165"/>
      <c r="H77" s="165"/>
      <c r="I77" s="165"/>
      <c r="J77" s="165"/>
      <c r="K77" s="165"/>
      <c r="L77" s="165"/>
      <c r="M77" s="165"/>
      <c r="N77" s="165"/>
      <c r="O77" s="165"/>
      <c r="P77" s="165"/>
      <c r="Q77" s="165"/>
      <c r="R77" s="165"/>
      <c r="S77" s="165"/>
      <c r="T77" s="165"/>
      <c r="U77" s="165"/>
      <c r="V77" s="165"/>
      <c r="W77" s="165"/>
      <c r="X77" s="165"/>
      <c r="Y77" s="16"/>
      <c r="Z77" s="165">
        <v>8</v>
      </c>
      <c r="AA77" s="165">
        <v>8</v>
      </c>
      <c r="AB77" s="165">
        <v>8</v>
      </c>
      <c r="AC77" s="165">
        <v>8</v>
      </c>
      <c r="AD77" s="165">
        <v>8</v>
      </c>
      <c r="AE77" s="165">
        <v>8</v>
      </c>
      <c r="AF77" s="165">
        <v>8</v>
      </c>
      <c r="AG77" s="165">
        <v>8</v>
      </c>
      <c r="AH77" s="165">
        <v>8</v>
      </c>
      <c r="AI77" s="165">
        <v>8</v>
      </c>
      <c r="AJ77" s="165">
        <v>8</v>
      </c>
      <c r="AK77" s="165">
        <v>2</v>
      </c>
      <c r="AL77" s="165"/>
      <c r="AM77" s="165"/>
      <c r="AN77" s="165"/>
      <c r="AO77" s="165"/>
      <c r="AP77" s="165"/>
      <c r="AQ77" s="165"/>
      <c r="AR77" s="16"/>
      <c r="AS77" s="16"/>
      <c r="AT77" s="16"/>
      <c r="AU77" s="1086"/>
      <c r="AV77" s="486">
        <f>VLOOKUP(D77,'[1]DANH SACH H'!$A$1:$C$11,2,0)</f>
        <v>12</v>
      </c>
      <c r="AW77" s="486">
        <f>VLOOKUP(D77,'[1]DANH SACH H'!$A$1:$C$11,3,0)</f>
        <v>10</v>
      </c>
      <c r="AX77" s="486"/>
      <c r="AY77" s="486"/>
      <c r="AZ77" s="486"/>
      <c r="BA77" s="486"/>
      <c r="BB77" s="486"/>
      <c r="BC77" s="486"/>
      <c r="BD77" s="486">
        <v>19</v>
      </c>
      <c r="BE77" s="486">
        <v>71</v>
      </c>
      <c r="BF77" s="486"/>
      <c r="BG77" s="486">
        <f>IF(AW77&lt;25,0.8,IF(AND(AW77&gt;=25,AW77&lt;=35),1,IF(AND(AW77&gt;=36,AW77&lt;=50),1.2,1.3)))</f>
        <v>0.8</v>
      </c>
      <c r="BH77" s="486">
        <f>IF(AW77&lt;15,0.8,IF(AND(AW77&gt;=15,AW77&lt;=18),1,IF(AND(AW77&gt;=19,AW77&lt;=25),1.2,1.3)))</f>
        <v>0.8</v>
      </c>
      <c r="BI77" s="486">
        <f>(BD77*BG77+BE77*BH77)+BF77/8*2.5+SUM(BD77:BE77)*0.1</f>
        <v>81</v>
      </c>
      <c r="BJ77" s="570">
        <f t="shared" si="18"/>
        <v>81</v>
      </c>
      <c r="BK77" s="486"/>
      <c r="BL77" s="486"/>
      <c r="BM77" s="486"/>
      <c r="BN77" s="486"/>
      <c r="BO77" s="486"/>
      <c r="BP77" s="486"/>
      <c r="BQ77" s="486">
        <f t="shared" si="16"/>
        <v>0.5</v>
      </c>
      <c r="BR77" s="486">
        <f t="shared" si="17"/>
        <v>2.4</v>
      </c>
      <c r="BS77" s="486">
        <f t="shared" si="19"/>
        <v>2</v>
      </c>
      <c r="BT77" s="486"/>
      <c r="BU77" s="486"/>
      <c r="BV77" s="1086"/>
      <c r="BW77" s="1086"/>
      <c r="BX77" s="1086"/>
      <c r="BY77" s="487"/>
      <c r="BZ77" s="486"/>
      <c r="CA77" s="487"/>
      <c r="CB77" s="487"/>
      <c r="CC77" s="487"/>
      <c r="CD77" s="1108"/>
      <c r="CE77" s="1110"/>
      <c r="CF77" s="1108"/>
      <c r="CG77" s="1112"/>
      <c r="CH77" s="275"/>
      <c r="CI77" s="268"/>
      <c r="CJ77" s="268"/>
      <c r="CK77" s="268"/>
      <c r="CL77" s="268"/>
      <c r="CM77" s="275"/>
      <c r="CN77" s="397">
        <f>SUM(BR77:BS77)</f>
        <v>4.4</v>
      </c>
      <c r="CO77" s="275"/>
      <c r="CP77" s="277" t="s">
        <v>385</v>
      </c>
    </row>
    <row r="78" spans="1:94" s="278" customFormat="1" ht="15.75" customHeight="1">
      <c r="A78" s="1082"/>
      <c r="B78" s="1085"/>
      <c r="C78" s="488" t="s">
        <v>247</v>
      </c>
      <c r="D78" s="486" t="s">
        <v>214</v>
      </c>
      <c r="E78" s="165"/>
      <c r="F78" s="165"/>
      <c r="G78" s="165"/>
      <c r="H78" s="165"/>
      <c r="I78" s="165"/>
      <c r="J78" s="165"/>
      <c r="K78" s="165"/>
      <c r="L78" s="165"/>
      <c r="M78" s="165"/>
      <c r="N78" s="165"/>
      <c r="O78" s="165"/>
      <c r="P78" s="165"/>
      <c r="Q78" s="165"/>
      <c r="R78" s="165"/>
      <c r="S78" s="165"/>
      <c r="T78" s="165"/>
      <c r="U78" s="165"/>
      <c r="V78" s="165"/>
      <c r="W78" s="165"/>
      <c r="X78" s="165"/>
      <c r="Y78" s="16"/>
      <c r="Z78" s="165">
        <v>8</v>
      </c>
      <c r="AA78" s="165">
        <v>8</v>
      </c>
      <c r="AB78" s="165">
        <v>8</v>
      </c>
      <c r="AC78" s="165">
        <v>8</v>
      </c>
      <c r="AD78" s="165">
        <v>8</v>
      </c>
      <c r="AE78" s="165">
        <v>8</v>
      </c>
      <c r="AF78" s="165">
        <v>8</v>
      </c>
      <c r="AG78" s="165">
        <v>8</v>
      </c>
      <c r="AH78" s="165">
        <v>8</v>
      </c>
      <c r="AI78" s="165">
        <v>8</v>
      </c>
      <c r="AJ78" s="165">
        <v>8</v>
      </c>
      <c r="AK78" s="165">
        <v>2</v>
      </c>
      <c r="AL78" s="165"/>
      <c r="AM78" s="165"/>
      <c r="AN78" s="165"/>
      <c r="AO78" s="165"/>
      <c r="AP78" s="165"/>
      <c r="AQ78" s="165"/>
      <c r="AR78" s="16"/>
      <c r="AS78" s="16"/>
      <c r="AT78" s="16"/>
      <c r="AU78" s="1086"/>
      <c r="AV78" s="486">
        <f>VLOOKUP(D78,'[1]DANH SACH H'!$A$1:$C$11,2,0)</f>
        <v>26</v>
      </c>
      <c r="AW78" s="486">
        <f>VLOOKUP(D78,'[1]DANH SACH H'!$A$1:$C$11,3,0)</f>
        <v>24</v>
      </c>
      <c r="AX78" s="486"/>
      <c r="AY78" s="486"/>
      <c r="AZ78" s="486"/>
      <c r="BA78" s="486"/>
      <c r="BB78" s="486"/>
      <c r="BC78" s="486"/>
      <c r="BD78" s="486">
        <v>8</v>
      </c>
      <c r="BE78" s="486">
        <v>82</v>
      </c>
      <c r="BF78" s="486"/>
      <c r="BG78" s="486">
        <f>IF(AW78&lt;25,0.8,IF(AND(AW78&gt;=25,AW78&lt;=35),1,IF(AND(AW78&gt;=36,AW78&lt;=50),1.2,1.3)))</f>
        <v>0.8</v>
      </c>
      <c r="BH78" s="486">
        <f>IF(AW78&lt;15,0.8,IF(AND(AW78&gt;=15,AW78&lt;=18),1,IF(AND(AW78&gt;=19,AW78&lt;=25),1.2,1.3)))</f>
        <v>1.2</v>
      </c>
      <c r="BI78" s="486">
        <f>(BD78*BG78+BE78*BH78)+BF78/8*2.5+SUM(BD78:BE78)*0.1</f>
        <v>113.8</v>
      </c>
      <c r="BJ78" s="570">
        <f t="shared" si="18"/>
        <v>113.8</v>
      </c>
      <c r="BK78" s="486"/>
      <c r="BL78" s="486"/>
      <c r="BM78" s="486"/>
      <c r="BN78" s="486"/>
      <c r="BO78" s="486"/>
      <c r="BP78" s="486"/>
      <c r="BQ78" s="486">
        <f t="shared" si="16"/>
        <v>0.5</v>
      </c>
      <c r="BR78" s="486">
        <f t="shared" si="17"/>
        <v>2.4</v>
      </c>
      <c r="BS78" s="486">
        <f t="shared" si="19"/>
        <v>4.800000000000001</v>
      </c>
      <c r="BT78" s="486"/>
      <c r="BU78" s="486"/>
      <c r="BV78" s="1086"/>
      <c r="BW78" s="1086"/>
      <c r="BX78" s="1086"/>
      <c r="BY78" s="487"/>
      <c r="BZ78" s="486"/>
      <c r="CA78" s="487"/>
      <c r="CB78" s="487"/>
      <c r="CC78" s="487"/>
      <c r="CD78" s="1108"/>
      <c r="CE78" s="1110"/>
      <c r="CF78" s="1108"/>
      <c r="CG78" s="1112"/>
      <c r="CH78" s="275"/>
      <c r="CI78" s="268"/>
      <c r="CJ78" s="268"/>
      <c r="CK78" s="268"/>
      <c r="CL78" s="268"/>
      <c r="CM78" s="275"/>
      <c r="CN78" s="397"/>
      <c r="CO78" s="275"/>
      <c r="CP78" s="277"/>
    </row>
    <row r="79" spans="1:94" s="278" customFormat="1" ht="11.25">
      <c r="A79" s="1082"/>
      <c r="B79" s="1085"/>
      <c r="C79" s="490" t="s">
        <v>139</v>
      </c>
      <c r="D79" s="491"/>
      <c r="E79" s="495"/>
      <c r="F79" s="492"/>
      <c r="G79" s="492"/>
      <c r="H79" s="492"/>
      <c r="I79" s="492"/>
      <c r="J79" s="492"/>
      <c r="K79" s="492"/>
      <c r="L79" s="492"/>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5"/>
      <c r="AP79" s="495"/>
      <c r="AQ79" s="495"/>
      <c r="AR79" s="495"/>
      <c r="AS79" s="495"/>
      <c r="AT79" s="495"/>
      <c r="AU79" s="1086"/>
      <c r="AV79" s="486"/>
      <c r="AW79" s="486"/>
      <c r="AX79" s="486"/>
      <c r="AY79" s="486"/>
      <c r="AZ79" s="486"/>
      <c r="BA79" s="486"/>
      <c r="BB79" s="486"/>
      <c r="BC79" s="486"/>
      <c r="BD79" s="486"/>
      <c r="BE79" s="486"/>
      <c r="BF79" s="486"/>
      <c r="BG79" s="486"/>
      <c r="BH79" s="486"/>
      <c r="BI79" s="486"/>
      <c r="BJ79" s="486"/>
      <c r="BK79" s="486"/>
      <c r="BL79" s="486"/>
      <c r="BM79" s="486">
        <f>(AX79*BK79+AY79*BL79+BD79*BK79+BE79*BL79)+SUM(AX79:AY79)*0.1</f>
        <v>0</v>
      </c>
      <c r="BN79" s="486"/>
      <c r="BO79" s="486"/>
      <c r="BP79" s="486"/>
      <c r="BQ79" s="486"/>
      <c r="BR79" s="486">
        <f>SUM(CN66:CN67)</f>
        <v>13.8</v>
      </c>
      <c r="BS79" s="486"/>
      <c r="BT79" s="486"/>
      <c r="BU79" s="486"/>
      <c r="BV79" s="1086"/>
      <c r="BW79" s="1086"/>
      <c r="BX79" s="1086"/>
      <c r="BY79" s="487"/>
      <c r="BZ79" s="486"/>
      <c r="CA79" s="487"/>
      <c r="CB79" s="487"/>
      <c r="CC79" s="487"/>
      <c r="CD79" s="1108"/>
      <c r="CE79" s="1110"/>
      <c r="CF79" s="1108"/>
      <c r="CG79" s="1112"/>
      <c r="CH79" s="275"/>
      <c r="CI79" s="268"/>
      <c r="CJ79" s="268"/>
      <c r="CK79" s="268"/>
      <c r="CL79" s="268"/>
      <c r="CM79" s="275"/>
      <c r="CN79" s="264"/>
      <c r="CO79" s="275"/>
      <c r="CP79" s="277"/>
    </row>
    <row r="80" spans="1:94" s="278" customFormat="1" ht="12" thickBot="1">
      <c r="A80" s="1082"/>
      <c r="B80" s="1085"/>
      <c r="C80" s="493" t="s">
        <v>124</v>
      </c>
      <c r="D80" s="494" t="s">
        <v>350</v>
      </c>
      <c r="E80" s="500"/>
      <c r="F80" s="500"/>
      <c r="G80" s="500"/>
      <c r="H80" s="500"/>
      <c r="I80" s="500"/>
      <c r="J80" s="500"/>
      <c r="K80" s="500"/>
      <c r="L80" s="500"/>
      <c r="M80" s="500"/>
      <c r="N80" s="500"/>
      <c r="O80" s="500"/>
      <c r="P80" s="500"/>
      <c r="Q80" s="500"/>
      <c r="R80" s="500"/>
      <c r="S80" s="500"/>
      <c r="T80" s="500"/>
      <c r="U80" s="500"/>
      <c r="V80" s="500"/>
      <c r="W80" s="500"/>
      <c r="X80" s="486"/>
      <c r="Y80" s="486"/>
      <c r="Z80" s="486"/>
      <c r="AA80" s="486"/>
      <c r="AB80" s="486"/>
      <c r="AC80" s="486"/>
      <c r="AD80" s="486"/>
      <c r="AE80" s="486"/>
      <c r="AF80" s="486"/>
      <c r="AG80" s="486"/>
      <c r="AH80" s="486"/>
      <c r="AI80" s="486"/>
      <c r="AJ80" s="486"/>
      <c r="AK80" s="486"/>
      <c r="AL80" s="486"/>
      <c r="AM80" s="486"/>
      <c r="AN80" s="486"/>
      <c r="AO80" s="486"/>
      <c r="AP80" s="486"/>
      <c r="AQ80" s="486"/>
      <c r="AR80" s="486"/>
      <c r="AS80" s="486"/>
      <c r="AT80" s="486"/>
      <c r="AU80" s="1086"/>
      <c r="AV80" s="500">
        <f>VLOOKUP(D80,'[1]DANH SACH H'!$A$1:$C$11,2,0)</f>
        <v>15</v>
      </c>
      <c r="AW80" s="500">
        <f>VLOOKUP(D80,'[1]DANH SACH H'!$A$1:$C$11,3,0)</f>
        <v>15</v>
      </c>
      <c r="AX80" s="500"/>
      <c r="AY80" s="500"/>
      <c r="AZ80" s="500"/>
      <c r="BA80" s="500"/>
      <c r="BB80" s="500"/>
      <c r="BC80" s="500"/>
      <c r="BD80" s="500"/>
      <c r="BE80" s="500"/>
      <c r="BF80" s="500"/>
      <c r="BG80" s="500"/>
      <c r="BH80" s="500"/>
      <c r="BI80" s="500"/>
      <c r="BJ80" s="500"/>
      <c r="BK80" s="500"/>
      <c r="BL80" s="500"/>
      <c r="BM80" s="500">
        <f>(AX80*BK80+AY80*BL80+BD80*BK80+BE80*BL80)+SUM(AX80:AY80)*0.1</f>
        <v>0</v>
      </c>
      <c r="BN80" s="486"/>
      <c r="BO80" s="486">
        <f>448*15%/2+448*15%/2</f>
        <v>67.2</v>
      </c>
      <c r="BP80" s="486"/>
      <c r="BQ80" s="500"/>
      <c r="BR80" s="500"/>
      <c r="BS80" s="500"/>
      <c r="BT80" s="486"/>
      <c r="BU80" s="486"/>
      <c r="BV80" s="1086"/>
      <c r="BW80" s="1086"/>
      <c r="BX80" s="1086"/>
      <c r="BY80" s="487"/>
      <c r="BZ80" s="486"/>
      <c r="CA80" s="487"/>
      <c r="CB80" s="487"/>
      <c r="CC80" s="487"/>
      <c r="CD80" s="1108"/>
      <c r="CE80" s="1110"/>
      <c r="CF80" s="1108"/>
      <c r="CG80" s="1112"/>
      <c r="CH80" s="275"/>
      <c r="CI80" s="268"/>
      <c r="CJ80" s="268"/>
      <c r="CK80" s="268"/>
      <c r="CL80" s="268"/>
      <c r="CM80" s="275"/>
      <c r="CN80" s="264"/>
      <c r="CO80" s="275"/>
      <c r="CP80" s="268"/>
    </row>
    <row r="81" spans="1:94" s="278" customFormat="1" ht="19.5" customHeight="1" hidden="1">
      <c r="A81" s="1083"/>
      <c r="B81" s="496"/>
      <c r="C81" s="497"/>
      <c r="D81" s="498"/>
      <c r="E81" s="499"/>
      <c r="F81" s="499"/>
      <c r="G81" s="499"/>
      <c r="H81" s="499"/>
      <c r="I81" s="499"/>
      <c r="J81" s="499"/>
      <c r="K81" s="499"/>
      <c r="L81" s="499"/>
      <c r="M81" s="499"/>
      <c r="N81" s="499"/>
      <c r="O81" s="499"/>
      <c r="P81" s="499"/>
      <c r="Q81" s="499"/>
      <c r="R81" s="499"/>
      <c r="S81" s="499"/>
      <c r="T81" s="499"/>
      <c r="U81" s="499"/>
      <c r="V81" s="499"/>
      <c r="W81" s="499"/>
      <c r="X81" s="500"/>
      <c r="Y81" s="500"/>
      <c r="Z81" s="500"/>
      <c r="AA81" s="500"/>
      <c r="AB81" s="500"/>
      <c r="AC81" s="500"/>
      <c r="AD81" s="500"/>
      <c r="AE81" s="500"/>
      <c r="AF81" s="500"/>
      <c r="AG81" s="500"/>
      <c r="AH81" s="500"/>
      <c r="AI81" s="500"/>
      <c r="AJ81" s="500"/>
      <c r="AK81" s="500"/>
      <c r="AL81" s="500"/>
      <c r="AM81" s="500"/>
      <c r="AN81" s="500"/>
      <c r="AO81" s="500"/>
      <c r="AP81" s="500"/>
      <c r="AQ81" s="500"/>
      <c r="AR81" s="500"/>
      <c r="AS81" s="500"/>
      <c r="AT81" s="500"/>
      <c r="AU81" s="1087"/>
      <c r="AV81" s="378" t="e">
        <f>VLOOKUP(D81,'[1]DANH SACH H'!$A$1:$C$11,2,0)</f>
        <v>#N/A</v>
      </c>
      <c r="AW81" s="378" t="e">
        <f>VLOOKUP(D81,'[1]DANH SACH H'!$A$1:$C$11,3,0)</f>
        <v>#N/A</v>
      </c>
      <c r="AX81" s="499"/>
      <c r="AY81" s="499"/>
      <c r="AZ81" s="499"/>
      <c r="BA81" s="499"/>
      <c r="BB81" s="499"/>
      <c r="BC81" s="499"/>
      <c r="BD81" s="499"/>
      <c r="BE81" s="499"/>
      <c r="BF81" s="499"/>
      <c r="BG81" s="499"/>
      <c r="BH81" s="499"/>
      <c r="BI81" s="499"/>
      <c r="BJ81" s="499"/>
      <c r="BK81" s="501"/>
      <c r="BL81" s="501"/>
      <c r="BM81" s="499">
        <f>(AX81*BK81+AY81*BL81+BD81*BK81+BE81*BL81)+SUM(AX81:AY81)*0.1</f>
        <v>0</v>
      </c>
      <c r="BN81" s="500"/>
      <c r="BO81" s="500"/>
      <c r="BP81" s="500"/>
      <c r="BQ81" s="499"/>
      <c r="BR81" s="499"/>
      <c r="BS81" s="501"/>
      <c r="BT81" s="500"/>
      <c r="BU81" s="500"/>
      <c r="BV81" s="1087"/>
      <c r="BW81" s="1087"/>
      <c r="BX81" s="1087"/>
      <c r="BY81" s="502"/>
      <c r="BZ81" s="500"/>
      <c r="CA81" s="502"/>
      <c r="CB81" s="502"/>
      <c r="CC81" s="502"/>
      <c r="CD81" s="1109"/>
      <c r="CE81" s="1111"/>
      <c r="CF81" s="1109"/>
      <c r="CG81" s="1113"/>
      <c r="CH81" s="275"/>
      <c r="CI81" s="268"/>
      <c r="CJ81" s="268" t="e">
        <f>0.3*4+0.2*AW81+0.1*AW81</f>
        <v>#N/A</v>
      </c>
      <c r="CK81" s="268"/>
      <c r="CL81" s="268"/>
      <c r="CM81" s="275"/>
      <c r="CN81" s="264"/>
      <c r="CO81" s="275"/>
      <c r="CP81" s="268"/>
    </row>
    <row r="82" spans="1:94" s="278" customFormat="1" ht="14.25" customHeight="1">
      <c r="A82" s="1088">
        <v>8</v>
      </c>
      <c r="B82" s="1090" t="s">
        <v>130</v>
      </c>
      <c r="C82" s="281" t="s">
        <v>387</v>
      </c>
      <c r="D82" s="39" t="s">
        <v>213</v>
      </c>
      <c r="E82" s="503">
        <v>8</v>
      </c>
      <c r="F82" s="503">
        <v>8</v>
      </c>
      <c r="G82" s="503">
        <v>8</v>
      </c>
      <c r="H82" s="503">
        <v>8</v>
      </c>
      <c r="I82" s="503">
        <v>8</v>
      </c>
      <c r="J82" s="503">
        <v>8</v>
      </c>
      <c r="K82" s="503">
        <v>8</v>
      </c>
      <c r="L82" s="503">
        <v>8</v>
      </c>
      <c r="M82" s="503">
        <v>8</v>
      </c>
      <c r="N82" s="503">
        <v>8</v>
      </c>
      <c r="O82" s="503">
        <v>8</v>
      </c>
      <c r="P82" s="503">
        <v>8</v>
      </c>
      <c r="Q82" s="503">
        <v>8</v>
      </c>
      <c r="R82" s="503">
        <v>8</v>
      </c>
      <c r="S82" s="503">
        <v>8</v>
      </c>
      <c r="T82" s="503">
        <v>8</v>
      </c>
      <c r="U82" s="503">
        <v>8</v>
      </c>
      <c r="V82" s="503">
        <v>8</v>
      </c>
      <c r="W82" s="503">
        <v>6</v>
      </c>
      <c r="X82" s="484"/>
      <c r="Y82" s="484"/>
      <c r="Z82" s="484"/>
      <c r="AA82" s="484"/>
      <c r="AB82" s="484"/>
      <c r="AC82" s="484"/>
      <c r="AD82" s="484"/>
      <c r="AE82" s="484"/>
      <c r="AF82" s="484"/>
      <c r="AG82" s="484"/>
      <c r="AH82" s="484"/>
      <c r="AI82" s="484"/>
      <c r="AJ82" s="484"/>
      <c r="AK82" s="484"/>
      <c r="AL82" s="484"/>
      <c r="AM82" s="484"/>
      <c r="AN82" s="484"/>
      <c r="AO82" s="484"/>
      <c r="AP82" s="484"/>
      <c r="AQ82" s="484"/>
      <c r="AR82" s="484"/>
      <c r="AS82" s="484"/>
      <c r="AT82" s="484"/>
      <c r="AU82" s="1093">
        <f>SUM(E82:S84)+SUM(T82:W84)+SUM(Z85:AK89)</f>
        <v>748</v>
      </c>
      <c r="AV82" s="272">
        <f>VLOOKUP(D82,'[1]DANH SACH H'!$A$1:$C$11,2,0)</f>
        <v>12</v>
      </c>
      <c r="AW82" s="272">
        <f>VLOOKUP(D82,'[1]DANH SACH H'!$A$1:$C$11,3,0)</f>
        <v>10</v>
      </c>
      <c r="AX82" s="272">
        <v>22</v>
      </c>
      <c r="AY82" s="272">
        <v>128</v>
      </c>
      <c r="AZ82" s="272"/>
      <c r="BA82" s="272">
        <f>IF(AV82&lt;25,0.8,IF(AND(AV82&gt;=25,AV82&lt;=35),1,IF(AND(AV82&gt;=36,AV82&lt;=50),1.2,1.3)))</f>
        <v>0.8</v>
      </c>
      <c r="BB82" s="272">
        <f>IF(AV82&lt;15,0.8,IF(AND(AV82&gt;=15,AV82&lt;=18),1,IF(AND(AV82&gt;=19,AV82&lt;=25),1.2,1.3)))</f>
        <v>0.8</v>
      </c>
      <c r="BC82" s="272">
        <f>(AX82*BA82+AY82*BB82)+AZ82/8*2.5</f>
        <v>120</v>
      </c>
      <c r="BD82" s="272"/>
      <c r="BE82" s="272"/>
      <c r="BF82" s="272"/>
      <c r="BG82" s="272"/>
      <c r="BH82" s="272"/>
      <c r="BI82" s="272"/>
      <c r="BJ82" s="571">
        <f>BC82+BI82</f>
        <v>120</v>
      </c>
      <c r="BK82" s="269"/>
      <c r="BL82" s="269"/>
      <c r="BM82" s="16"/>
      <c r="BN82" s="39"/>
      <c r="BO82" s="39"/>
      <c r="BP82" s="1093"/>
      <c r="BQ82" s="16">
        <f aca="true" t="shared" si="20" ref="BQ82:BQ89">1*0.5</f>
        <v>0.5</v>
      </c>
      <c r="BR82" s="16">
        <f aca="true" t="shared" si="21" ref="BR82:BR89">8*0.3</f>
        <v>2.4</v>
      </c>
      <c r="BS82" s="16">
        <f>0.2*AW82</f>
        <v>2</v>
      </c>
      <c r="BT82" s="39"/>
      <c r="BU82" s="39"/>
      <c r="BV82" s="1095">
        <v>11</v>
      </c>
      <c r="BW82" s="504"/>
      <c r="BX82" s="1101">
        <f>SUM(BN82:BW93)</f>
        <v>279.6</v>
      </c>
      <c r="BY82" s="115"/>
      <c r="BZ82" s="39"/>
      <c r="CA82" s="115"/>
      <c r="CB82" s="115"/>
      <c r="CC82" s="115"/>
      <c r="CD82" s="1101">
        <f>SUM(BJ82:BJ89)+BX82</f>
        <v>1117.9</v>
      </c>
      <c r="CE82" s="1098">
        <f>14*40</f>
        <v>560</v>
      </c>
      <c r="CF82" s="1101">
        <f>CD82-CE82</f>
        <v>557.9000000000001</v>
      </c>
      <c r="CG82" s="1104"/>
      <c r="CH82" s="275"/>
      <c r="CI82" s="268"/>
      <c r="CJ82" s="514">
        <f>SUM(BR82:BS82)</f>
        <v>4.4</v>
      </c>
      <c r="CK82" s="268"/>
      <c r="CL82" s="268" t="s">
        <v>388</v>
      </c>
      <c r="CM82" s="275"/>
      <c r="CN82" s="264"/>
      <c r="CO82" s="275"/>
      <c r="CP82" s="268"/>
    </row>
    <row r="83" spans="1:90" s="270" customFormat="1" ht="18">
      <c r="A83" s="942"/>
      <c r="B83" s="1091"/>
      <c r="C83" s="505" t="s">
        <v>389</v>
      </c>
      <c r="D83" s="16" t="s">
        <v>134</v>
      </c>
      <c r="E83" s="486">
        <v>6</v>
      </c>
      <c r="F83" s="486">
        <v>6</v>
      </c>
      <c r="G83" s="486">
        <v>6</v>
      </c>
      <c r="H83" s="486">
        <v>6</v>
      </c>
      <c r="I83" s="486">
        <v>6</v>
      </c>
      <c r="J83" s="486">
        <v>6</v>
      </c>
      <c r="K83" s="486">
        <v>6</v>
      </c>
      <c r="L83" s="486">
        <v>6</v>
      </c>
      <c r="M83" s="486">
        <v>6</v>
      </c>
      <c r="N83" s="486">
        <v>6</v>
      </c>
      <c r="O83" s="486">
        <v>6</v>
      </c>
      <c r="P83" s="486">
        <v>6</v>
      </c>
      <c r="Q83" s="486">
        <v>6</v>
      </c>
      <c r="R83" s="486">
        <v>6</v>
      </c>
      <c r="S83" s="486">
        <v>6</v>
      </c>
      <c r="T83" s="486"/>
      <c r="U83" s="486"/>
      <c r="V83" s="486"/>
      <c r="W83" s="486"/>
      <c r="X83" s="506"/>
      <c r="Y83" s="506"/>
      <c r="Z83" s="506"/>
      <c r="AA83" s="506"/>
      <c r="AB83" s="506"/>
      <c r="AC83" s="506"/>
      <c r="AD83" s="506"/>
      <c r="AE83" s="506"/>
      <c r="AF83" s="506"/>
      <c r="AG83" s="506"/>
      <c r="AH83" s="506"/>
      <c r="AI83" s="506"/>
      <c r="AJ83" s="506"/>
      <c r="AK83" s="506"/>
      <c r="AL83" s="506"/>
      <c r="AM83" s="506"/>
      <c r="AN83" s="506"/>
      <c r="AO83" s="506"/>
      <c r="AP83" s="506"/>
      <c r="AQ83" s="506"/>
      <c r="AR83" s="506"/>
      <c r="AS83" s="506"/>
      <c r="AT83" s="506"/>
      <c r="AU83" s="961"/>
      <c r="AV83" s="272">
        <f>VLOOKUP(D83,'[1]DANH SACH H'!$A$1:$C$11,2,0)</f>
        <v>21</v>
      </c>
      <c r="AW83" s="272">
        <f>VLOOKUP(D83,'[1]DANH SACH H'!$A$1:$C$11,3,0)</f>
        <v>21</v>
      </c>
      <c r="AX83" s="272">
        <v>9</v>
      </c>
      <c r="AY83" s="272">
        <v>81</v>
      </c>
      <c r="AZ83" s="272"/>
      <c r="BA83" s="272">
        <f>IF(AV83&lt;25,0.8,IF(AND(AV83&gt;=25,AV83&lt;=35),1,IF(AND(AV83&gt;=36,AV83&lt;=50),1.2,1.3)))</f>
        <v>0.8</v>
      </c>
      <c r="BB83" s="272">
        <f>IF(AV83&lt;15,0.8,IF(AND(AV83&gt;=15,AV83&lt;=18),1,IF(AND(AV83&gt;=19,AV83&lt;=25),1.2,1.3)))</f>
        <v>1.2</v>
      </c>
      <c r="BC83" s="272">
        <f>(AX83*BA83+AY83*BB83)+AZ83/8*2.5</f>
        <v>104.4</v>
      </c>
      <c r="BD83" s="272"/>
      <c r="BE83" s="272"/>
      <c r="BF83" s="272"/>
      <c r="BG83" s="272"/>
      <c r="BH83" s="272"/>
      <c r="BI83" s="272"/>
      <c r="BJ83" s="571">
        <f aca="true" t="shared" si="22" ref="BJ83:BJ89">BC83+BI83</f>
        <v>104.4</v>
      </c>
      <c r="BK83" s="269"/>
      <c r="BL83" s="269"/>
      <c r="BM83" s="16"/>
      <c r="BN83" s="272"/>
      <c r="BO83" s="272"/>
      <c r="BP83" s="961"/>
      <c r="BQ83" s="16">
        <f t="shared" si="20"/>
        <v>0.5</v>
      </c>
      <c r="BR83" s="16">
        <f t="shared" si="21"/>
        <v>2.4</v>
      </c>
      <c r="BS83" s="16">
        <f aca="true" t="shared" si="23" ref="BS83:BS89">0.2*AW83</f>
        <v>4.2</v>
      </c>
      <c r="BT83" s="272"/>
      <c r="BU83" s="272"/>
      <c r="BV83" s="1096"/>
      <c r="BW83" s="301"/>
      <c r="BX83" s="1102"/>
      <c r="BY83" s="279"/>
      <c r="BZ83" s="279"/>
      <c r="CA83" s="279"/>
      <c r="CB83" s="279"/>
      <c r="CC83" s="272"/>
      <c r="CD83" s="1102"/>
      <c r="CE83" s="1099"/>
      <c r="CF83" s="1102"/>
      <c r="CG83" s="1105"/>
      <c r="CI83" s="268"/>
      <c r="CJ83" s="514">
        <f>SUM(BR83:BS83)</f>
        <v>6.6</v>
      </c>
      <c r="CK83" s="268"/>
      <c r="CL83" s="268" t="s">
        <v>388</v>
      </c>
    </row>
    <row r="84" spans="1:90" s="270" customFormat="1" ht="18">
      <c r="A84" s="942"/>
      <c r="B84" s="1091"/>
      <c r="C84" s="122" t="s">
        <v>390</v>
      </c>
      <c r="D84" s="16" t="s">
        <v>350</v>
      </c>
      <c r="E84" s="486">
        <v>6</v>
      </c>
      <c r="F84" s="486">
        <v>6</v>
      </c>
      <c r="G84" s="486">
        <v>6</v>
      </c>
      <c r="H84" s="486">
        <v>6</v>
      </c>
      <c r="I84" s="486">
        <v>6</v>
      </c>
      <c r="J84" s="486">
        <v>6</v>
      </c>
      <c r="K84" s="486">
        <v>6</v>
      </c>
      <c r="L84" s="486">
        <v>6</v>
      </c>
      <c r="M84" s="486">
        <v>6</v>
      </c>
      <c r="N84" s="486">
        <v>6</v>
      </c>
      <c r="O84" s="486">
        <v>6</v>
      </c>
      <c r="P84" s="486">
        <v>6</v>
      </c>
      <c r="Q84" s="486">
        <v>6</v>
      </c>
      <c r="R84" s="486">
        <v>6</v>
      </c>
      <c r="S84" s="486">
        <v>6</v>
      </c>
      <c r="T84" s="486">
        <v>6</v>
      </c>
      <c r="U84" s="486">
        <v>8</v>
      </c>
      <c r="V84" s="486">
        <v>8</v>
      </c>
      <c r="W84" s="486">
        <v>8</v>
      </c>
      <c r="X84" s="506"/>
      <c r="Y84" s="506"/>
      <c r="Z84" s="506"/>
      <c r="AA84" s="506"/>
      <c r="AB84" s="506"/>
      <c r="AC84" s="506"/>
      <c r="AD84" s="506"/>
      <c r="AE84" s="506"/>
      <c r="AF84" s="506"/>
      <c r="AG84" s="506"/>
      <c r="AH84" s="506"/>
      <c r="AI84" s="506"/>
      <c r="AJ84" s="506"/>
      <c r="AK84" s="506"/>
      <c r="AL84" s="506"/>
      <c r="AM84" s="506"/>
      <c r="AN84" s="506"/>
      <c r="AO84" s="506"/>
      <c r="AP84" s="506"/>
      <c r="AQ84" s="506"/>
      <c r="AR84" s="506"/>
      <c r="AS84" s="506"/>
      <c r="AT84" s="506"/>
      <c r="AU84" s="961"/>
      <c r="AV84" s="272">
        <f>VLOOKUP(D84,'[1]DANH SACH H'!$A$1:$C$11,2,0)</f>
        <v>15</v>
      </c>
      <c r="AW84" s="272">
        <f>VLOOKUP(D84,'[1]DANH SACH H'!$A$1:$C$11,3,0)</f>
        <v>15</v>
      </c>
      <c r="AX84" s="272">
        <v>9</v>
      </c>
      <c r="AY84" s="272">
        <v>81</v>
      </c>
      <c r="AZ84" s="272"/>
      <c r="BA84" s="272">
        <f>IF(AV84&lt;25,0.8,IF(AND(AV84&gt;=25,AV84&lt;=35),1,IF(AND(AV84&gt;=36,AV84&lt;=50),1.2,1.3)))</f>
        <v>0.8</v>
      </c>
      <c r="BB84" s="272">
        <f>IF(AV84&lt;15,0.8,IF(AND(AV84&gt;=15,AV84&lt;=18),1,IF(AND(AV84&gt;=19,AV84&lt;=25),1.2,1.3)))</f>
        <v>1</v>
      </c>
      <c r="BC84" s="272">
        <f>(AX84*BA84+AY84*BB84)+AZ84/8*2.5</f>
        <v>88.2</v>
      </c>
      <c r="BD84" s="272"/>
      <c r="BE84" s="272"/>
      <c r="BF84" s="272"/>
      <c r="BG84" s="272"/>
      <c r="BH84" s="272"/>
      <c r="BI84" s="272"/>
      <c r="BJ84" s="571">
        <f t="shared" si="22"/>
        <v>88.2</v>
      </c>
      <c r="BK84" s="269"/>
      <c r="BL84" s="269"/>
      <c r="BM84" s="16"/>
      <c r="BN84" s="272"/>
      <c r="BO84" s="272"/>
      <c r="BP84" s="961"/>
      <c r="BQ84" s="16">
        <f t="shared" si="20"/>
        <v>0.5</v>
      </c>
      <c r="BR84" s="16">
        <f t="shared" si="21"/>
        <v>2.4</v>
      </c>
      <c r="BS84" s="16">
        <f t="shared" si="23"/>
        <v>3</v>
      </c>
      <c r="BT84" s="272"/>
      <c r="BU84" s="272"/>
      <c r="BV84" s="1096"/>
      <c r="BW84" s="301"/>
      <c r="BX84" s="1102"/>
      <c r="BY84" s="279"/>
      <c r="BZ84" s="279"/>
      <c r="CA84" s="279"/>
      <c r="CB84" s="279"/>
      <c r="CC84" s="272"/>
      <c r="CD84" s="1102"/>
      <c r="CE84" s="1099"/>
      <c r="CF84" s="1102"/>
      <c r="CG84" s="1105"/>
      <c r="CI84" s="268"/>
      <c r="CJ84" s="514">
        <f>SUM(BR84:BS84)</f>
        <v>5.4</v>
      </c>
      <c r="CK84" s="268"/>
      <c r="CL84" s="268" t="s">
        <v>388</v>
      </c>
    </row>
    <row r="85" spans="1:94" s="270" customFormat="1" ht="18">
      <c r="A85" s="942"/>
      <c r="B85" s="1091"/>
      <c r="C85" s="221" t="s">
        <v>391</v>
      </c>
      <c r="D85" s="16" t="s">
        <v>213</v>
      </c>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165">
        <v>8</v>
      </c>
      <c r="AG85" s="165">
        <v>8</v>
      </c>
      <c r="AH85" s="165">
        <v>8</v>
      </c>
      <c r="AI85" s="165">
        <v>8</v>
      </c>
      <c r="AJ85" s="165">
        <v>8</v>
      </c>
      <c r="AK85" s="165">
        <v>8</v>
      </c>
      <c r="AL85" s="165">
        <v>8</v>
      </c>
      <c r="AM85" s="165">
        <v>8</v>
      </c>
      <c r="AN85" s="165">
        <v>8</v>
      </c>
      <c r="AO85" s="165">
        <v>8</v>
      </c>
      <c r="AP85" s="165">
        <v>8</v>
      </c>
      <c r="AQ85" s="165">
        <v>8</v>
      </c>
      <c r="AR85" s="165">
        <v>8</v>
      </c>
      <c r="AS85" s="165">
        <v>8</v>
      </c>
      <c r="AT85" s="165">
        <v>8</v>
      </c>
      <c r="AU85" s="961"/>
      <c r="AV85" s="272">
        <f>VLOOKUP(D85,'[1]DANH SACH H'!$A$1:$C$11,2,0)</f>
        <v>12</v>
      </c>
      <c r="AW85" s="272">
        <f>VLOOKUP(D85,'[1]DANH SACH H'!$A$1:$C$11,3,0)</f>
        <v>10</v>
      </c>
      <c r="AX85" s="272"/>
      <c r="AY85" s="272"/>
      <c r="AZ85" s="272"/>
      <c r="BA85" s="272"/>
      <c r="BB85" s="272"/>
      <c r="BC85" s="272"/>
      <c r="BD85" s="272">
        <v>20</v>
      </c>
      <c r="BE85" s="272">
        <v>100</v>
      </c>
      <c r="BF85" s="272"/>
      <c r="BG85" s="272">
        <f>IF(AW85&lt;25,0.8,IF(AND(AW85&gt;=25,AW85&lt;=35),1,IF(AND(AW85&gt;=36,AW85&lt;=50),1.2,1.3)))</f>
        <v>0.8</v>
      </c>
      <c r="BH85" s="272">
        <f>IF(AW85&lt;15,0.8,IF(AND(AW85&gt;=15,AW85&lt;=18),1,IF(AND(AW85&gt;=19,AW85&lt;=25),1.2,1.3)))</f>
        <v>0.8</v>
      </c>
      <c r="BI85" s="272">
        <f>(BD85*BG85+BE85*BH85)+BF85/8*2.5+SUM(BD85:BE85)*0.1</f>
        <v>108</v>
      </c>
      <c r="BJ85" s="571">
        <f t="shared" si="22"/>
        <v>108</v>
      </c>
      <c r="BK85" s="269"/>
      <c r="BL85" s="269"/>
      <c r="BM85" s="16"/>
      <c r="BN85" s="272"/>
      <c r="BO85" s="272"/>
      <c r="BP85" s="961"/>
      <c r="BQ85" s="16">
        <f t="shared" si="20"/>
        <v>0.5</v>
      </c>
      <c r="BR85" s="16">
        <f t="shared" si="21"/>
        <v>2.4</v>
      </c>
      <c r="BS85" s="16">
        <f t="shared" si="23"/>
        <v>2</v>
      </c>
      <c r="BT85" s="272"/>
      <c r="BU85" s="272"/>
      <c r="BV85" s="1096"/>
      <c r="BW85" s="301"/>
      <c r="BX85" s="1102"/>
      <c r="BY85" s="279"/>
      <c r="BZ85" s="279"/>
      <c r="CA85" s="279"/>
      <c r="CB85" s="279"/>
      <c r="CC85" s="272"/>
      <c r="CD85" s="1102"/>
      <c r="CE85" s="1099"/>
      <c r="CF85" s="1102"/>
      <c r="CG85" s="1105"/>
      <c r="CI85" s="268"/>
      <c r="CJ85" s="268"/>
      <c r="CK85" s="268"/>
      <c r="CL85" s="268"/>
      <c r="CN85" s="397">
        <f>SUM(BR85:BS85)</f>
        <v>4.4</v>
      </c>
      <c r="CP85" s="270" t="s">
        <v>366</v>
      </c>
    </row>
    <row r="86" spans="1:94" s="270" customFormat="1" ht="15.75" customHeight="1">
      <c r="A86" s="942"/>
      <c r="B86" s="1091"/>
      <c r="C86" s="151" t="s">
        <v>392</v>
      </c>
      <c r="D86" s="16" t="s">
        <v>134</v>
      </c>
      <c r="E86" s="29"/>
      <c r="F86" s="29"/>
      <c r="G86" s="29"/>
      <c r="H86" s="29"/>
      <c r="I86" s="29"/>
      <c r="J86" s="29"/>
      <c r="K86" s="29"/>
      <c r="L86" s="29"/>
      <c r="M86" s="29"/>
      <c r="N86" s="29"/>
      <c r="O86" s="29"/>
      <c r="P86" s="29"/>
      <c r="Q86" s="29"/>
      <c r="R86" s="29"/>
      <c r="S86" s="29"/>
      <c r="T86" s="29"/>
      <c r="U86" s="29"/>
      <c r="V86" s="29"/>
      <c r="W86" s="29"/>
      <c r="X86" s="29"/>
      <c r="Y86" s="29"/>
      <c r="Z86" s="165">
        <v>8</v>
      </c>
      <c r="AA86" s="165">
        <v>8</v>
      </c>
      <c r="AB86" s="165">
        <v>8</v>
      </c>
      <c r="AC86" s="165">
        <v>8</v>
      </c>
      <c r="AD86" s="165">
        <v>8</v>
      </c>
      <c r="AE86" s="165">
        <v>8</v>
      </c>
      <c r="AF86" s="165">
        <v>8</v>
      </c>
      <c r="AG86" s="165">
        <v>8</v>
      </c>
      <c r="AH86" s="165">
        <v>8</v>
      </c>
      <c r="AI86" s="165">
        <v>16</v>
      </c>
      <c r="AJ86" s="165">
        <v>12</v>
      </c>
      <c r="AK86" s="165"/>
      <c r="AL86" s="165"/>
      <c r="AM86" s="165"/>
      <c r="AN86" s="165"/>
      <c r="AO86" s="165"/>
      <c r="AP86" s="165"/>
      <c r="AQ86" s="165"/>
      <c r="AR86" s="165"/>
      <c r="AS86" s="165"/>
      <c r="AT86" s="165"/>
      <c r="AU86" s="961"/>
      <c r="AV86" s="272">
        <f>VLOOKUP(D86,'[1]DANH SACH H'!$A$1:$C$11,2,0)</f>
        <v>21</v>
      </c>
      <c r="AW86" s="272">
        <f>VLOOKUP(D86,'[1]DANH SACH H'!$A$1:$C$11,3,0)</f>
        <v>21</v>
      </c>
      <c r="AX86" s="272"/>
      <c r="AY86" s="272"/>
      <c r="AZ86" s="272"/>
      <c r="BA86" s="272"/>
      <c r="BB86" s="272"/>
      <c r="BC86" s="272"/>
      <c r="BD86" s="272">
        <v>16</v>
      </c>
      <c r="BE86" s="272">
        <v>84</v>
      </c>
      <c r="BF86" s="272"/>
      <c r="BG86" s="272">
        <f>IF(AW86&lt;25,0.8,IF(AND(AW86&gt;=25,AW86&lt;=35),1,IF(AND(AW86&gt;=36,AW86&lt;=50),1.2,1.3)))</f>
        <v>0.8</v>
      </c>
      <c r="BH86" s="272">
        <f>IF(AW86&lt;15,0.8,IF(AND(AW86&gt;=15,AW86&lt;=18),1,IF(AND(AW86&gt;=19,AW86&lt;=25),1.2,1.3)))</f>
        <v>1.2</v>
      </c>
      <c r="BI86" s="272">
        <f>(BD86*BG86+BE86*BH86)+BF86/8*2.5+SUM(BD86:BE86)*0.1</f>
        <v>123.6</v>
      </c>
      <c r="BJ86" s="571">
        <f t="shared" si="22"/>
        <v>123.6</v>
      </c>
      <c r="BK86" s="269"/>
      <c r="BL86" s="269"/>
      <c r="BM86" s="16"/>
      <c r="BN86" s="272"/>
      <c r="BO86" s="272"/>
      <c r="BP86" s="961"/>
      <c r="BQ86" s="16">
        <f t="shared" si="20"/>
        <v>0.5</v>
      </c>
      <c r="BR86" s="16">
        <f t="shared" si="21"/>
        <v>2.4</v>
      </c>
      <c r="BS86" s="16">
        <f t="shared" si="23"/>
        <v>4.2</v>
      </c>
      <c r="BT86" s="272"/>
      <c r="BU86" s="272"/>
      <c r="BV86" s="1096"/>
      <c r="BW86" s="301"/>
      <c r="BX86" s="1102"/>
      <c r="BY86" s="279"/>
      <c r="BZ86" s="279"/>
      <c r="CA86" s="279"/>
      <c r="CB86" s="279"/>
      <c r="CC86" s="272"/>
      <c r="CD86" s="1102"/>
      <c r="CE86" s="1099"/>
      <c r="CF86" s="1102"/>
      <c r="CG86" s="1105"/>
      <c r="CI86" s="268"/>
      <c r="CJ86" s="268"/>
      <c r="CK86" s="268"/>
      <c r="CL86" s="268"/>
      <c r="CN86" s="397">
        <f>SUM(BR86:BS86)</f>
        <v>6.6</v>
      </c>
      <c r="CP86" s="270" t="s">
        <v>366</v>
      </c>
    </row>
    <row r="87" spans="1:94" s="270" customFormat="1" ht="18">
      <c r="A87" s="942"/>
      <c r="B87" s="1091"/>
      <c r="C87" s="151" t="s">
        <v>393</v>
      </c>
      <c r="D87" s="16" t="s">
        <v>134</v>
      </c>
      <c r="E87" s="29"/>
      <c r="F87" s="29"/>
      <c r="G87" s="29"/>
      <c r="H87" s="29"/>
      <c r="I87" s="29"/>
      <c r="J87" s="29"/>
      <c r="K87" s="29"/>
      <c r="L87" s="29"/>
      <c r="M87" s="29"/>
      <c r="N87" s="29"/>
      <c r="O87" s="29"/>
      <c r="P87" s="29"/>
      <c r="Q87" s="29"/>
      <c r="R87" s="29"/>
      <c r="S87" s="29"/>
      <c r="T87" s="29"/>
      <c r="U87" s="29"/>
      <c r="V87" s="29"/>
      <c r="W87" s="29"/>
      <c r="X87" s="29"/>
      <c r="Y87" s="29"/>
      <c r="Z87" s="16">
        <v>8</v>
      </c>
      <c r="AA87" s="16">
        <v>8</v>
      </c>
      <c r="AB87" s="16">
        <v>8</v>
      </c>
      <c r="AC87" s="16">
        <v>8</v>
      </c>
      <c r="AD87" s="16">
        <v>8</v>
      </c>
      <c r="AE87" s="16">
        <v>8</v>
      </c>
      <c r="AF87" s="16">
        <v>8</v>
      </c>
      <c r="AG87" s="16">
        <v>8</v>
      </c>
      <c r="AH87" s="16">
        <v>8</v>
      </c>
      <c r="AI87" s="16">
        <v>16</v>
      </c>
      <c r="AJ87" s="16">
        <v>2</v>
      </c>
      <c r="AK87" s="16"/>
      <c r="AL87" s="165"/>
      <c r="AM87" s="165"/>
      <c r="AN87" s="165"/>
      <c r="AO87" s="165"/>
      <c r="AP87" s="165"/>
      <c r="AQ87" s="165"/>
      <c r="AR87" s="165"/>
      <c r="AS87" s="165"/>
      <c r="AT87" s="165"/>
      <c r="AU87" s="961"/>
      <c r="AV87" s="272">
        <f>VLOOKUP(D87,'[1]DANH SACH H'!$A$1:$C$11,2,0)</f>
        <v>21</v>
      </c>
      <c r="AW87" s="272">
        <f>VLOOKUP(D87,'[1]DANH SACH H'!$A$1:$C$11,3,0)</f>
        <v>21</v>
      </c>
      <c r="AX87" s="272"/>
      <c r="AY87" s="272"/>
      <c r="AZ87" s="272"/>
      <c r="BA87" s="272"/>
      <c r="BB87" s="272"/>
      <c r="BC87" s="272"/>
      <c r="BD87" s="272">
        <v>20</v>
      </c>
      <c r="BE87" s="272">
        <v>70</v>
      </c>
      <c r="BF87" s="272"/>
      <c r="BG87" s="272">
        <f>IF(AW87&lt;25,0.8,IF(AND(AW87&gt;=25,AW87&lt;=35),1,IF(AND(AW87&gt;=36,AW87&lt;=50),1.2,1.3)))</f>
        <v>0.8</v>
      </c>
      <c r="BH87" s="272">
        <f>IF(AW87&lt;15,0.8,IF(AND(AW87&gt;=15,AW87&lt;=18),1,IF(AND(AW87&gt;=19,AW87&lt;=25),1.2,1.3)))</f>
        <v>1.2</v>
      </c>
      <c r="BI87" s="272">
        <f>(BD87*BG87+BE87*BH87)+BF87/8*2.5+SUM(BD87:BE87)*0.1</f>
        <v>109</v>
      </c>
      <c r="BJ87" s="571">
        <f t="shared" si="22"/>
        <v>109</v>
      </c>
      <c r="BK87" s="269"/>
      <c r="BL87" s="269"/>
      <c r="BM87" s="16"/>
      <c r="BN87" s="272"/>
      <c r="BO87" s="272"/>
      <c r="BP87" s="961"/>
      <c r="BQ87" s="16">
        <f t="shared" si="20"/>
        <v>0.5</v>
      </c>
      <c r="BR87" s="16">
        <f t="shared" si="21"/>
        <v>2.4</v>
      </c>
      <c r="BS87" s="16">
        <f t="shared" si="23"/>
        <v>4.2</v>
      </c>
      <c r="BT87" s="272"/>
      <c r="BU87" s="272"/>
      <c r="BV87" s="1096"/>
      <c r="BW87" s="301"/>
      <c r="BX87" s="1102"/>
      <c r="BY87" s="279"/>
      <c r="BZ87" s="279"/>
      <c r="CA87" s="279"/>
      <c r="CB87" s="279"/>
      <c r="CC87" s="272"/>
      <c r="CD87" s="1102"/>
      <c r="CE87" s="1099"/>
      <c r="CF87" s="1102"/>
      <c r="CG87" s="1105"/>
      <c r="CI87" s="268"/>
      <c r="CJ87" s="268"/>
      <c r="CK87" s="268"/>
      <c r="CL87" s="268"/>
      <c r="CN87" s="397">
        <f>SUM(BR87:BS87)</f>
        <v>6.6</v>
      </c>
      <c r="CP87" s="270" t="s">
        <v>366</v>
      </c>
    </row>
    <row r="88" spans="1:94" s="270" customFormat="1" ht="18">
      <c r="A88" s="942"/>
      <c r="B88" s="1091"/>
      <c r="C88" s="151" t="s">
        <v>394</v>
      </c>
      <c r="D88" s="16" t="s">
        <v>350</v>
      </c>
      <c r="E88" s="29"/>
      <c r="F88" s="29"/>
      <c r="G88" s="29"/>
      <c r="H88" s="29"/>
      <c r="I88" s="29"/>
      <c r="J88" s="29"/>
      <c r="K88" s="29"/>
      <c r="L88" s="29"/>
      <c r="M88" s="29"/>
      <c r="N88" s="29"/>
      <c r="O88" s="29"/>
      <c r="P88" s="29"/>
      <c r="Q88" s="29"/>
      <c r="R88" s="29"/>
      <c r="S88" s="29"/>
      <c r="T88" s="29"/>
      <c r="U88" s="29"/>
      <c r="V88" s="29"/>
      <c r="W88" s="29"/>
      <c r="X88" s="29"/>
      <c r="Y88" s="29"/>
      <c r="Z88" s="341">
        <v>6</v>
      </c>
      <c r="AA88" s="341">
        <v>6</v>
      </c>
      <c r="AB88" s="341">
        <v>6</v>
      </c>
      <c r="AC88" s="341">
        <v>6</v>
      </c>
      <c r="AD88" s="341">
        <v>6</v>
      </c>
      <c r="AE88" s="341">
        <v>6</v>
      </c>
      <c r="AF88" s="341">
        <v>6</v>
      </c>
      <c r="AG88" s="341">
        <v>6</v>
      </c>
      <c r="AH88" s="341">
        <v>6</v>
      </c>
      <c r="AI88" s="341">
        <v>6</v>
      </c>
      <c r="AJ88" s="341"/>
      <c r="AK88" s="341"/>
      <c r="AL88" s="165"/>
      <c r="AM88" s="165"/>
      <c r="AN88" s="165"/>
      <c r="AO88" s="165"/>
      <c r="AP88" s="165"/>
      <c r="AQ88" s="165"/>
      <c r="AR88" s="165"/>
      <c r="AS88" s="165"/>
      <c r="AT88" s="165"/>
      <c r="AU88" s="961"/>
      <c r="AV88" s="272">
        <f>VLOOKUP(D88,'[1]DANH SACH H'!$A$1:$C$11,2,0)</f>
        <v>15</v>
      </c>
      <c r="AW88" s="272">
        <f>VLOOKUP(D88,'[1]DANH SACH H'!$A$1:$C$11,3,0)</f>
        <v>15</v>
      </c>
      <c r="AX88" s="272"/>
      <c r="AY88" s="272"/>
      <c r="AZ88" s="272"/>
      <c r="BA88" s="272"/>
      <c r="BB88" s="272"/>
      <c r="BC88" s="272"/>
      <c r="BD88" s="272">
        <v>6</v>
      </c>
      <c r="BE88" s="272">
        <v>54</v>
      </c>
      <c r="BF88" s="272"/>
      <c r="BG88" s="272">
        <f>IF(AW88&lt;25,0.8,IF(AND(AW88&gt;=25,AW88&lt;=35),1,IF(AND(AW88&gt;=36,AW88&lt;=50),1.2,1.3)))</f>
        <v>0.8</v>
      </c>
      <c r="BH88" s="272">
        <f>IF(AW88&lt;15,0.8,IF(AND(AW88&gt;=15,AW88&lt;=18),1,IF(AND(AW88&gt;=19,AW88&lt;=25),1.2,1.3)))</f>
        <v>1</v>
      </c>
      <c r="BI88" s="272">
        <f>(BD88*BG88+BE88*BH88)+BF88/8*2.5+SUM(BD88:BE88)*0.1</f>
        <v>64.8</v>
      </c>
      <c r="BJ88" s="571">
        <f t="shared" si="22"/>
        <v>64.8</v>
      </c>
      <c r="BK88" s="269"/>
      <c r="BL88" s="269"/>
      <c r="BM88" s="16"/>
      <c r="BN88" s="272"/>
      <c r="BO88" s="272"/>
      <c r="BP88" s="961"/>
      <c r="BQ88" s="16">
        <f t="shared" si="20"/>
        <v>0.5</v>
      </c>
      <c r="BR88" s="16">
        <f t="shared" si="21"/>
        <v>2.4</v>
      </c>
      <c r="BS88" s="16">
        <f t="shared" si="23"/>
        <v>3</v>
      </c>
      <c r="BT88" s="272"/>
      <c r="BU88" s="272"/>
      <c r="BV88" s="1096"/>
      <c r="BW88" s="301"/>
      <c r="BX88" s="1102"/>
      <c r="BY88" s="279"/>
      <c r="BZ88" s="279"/>
      <c r="CA88" s="279"/>
      <c r="CB88" s="279"/>
      <c r="CC88" s="272"/>
      <c r="CD88" s="1102"/>
      <c r="CE88" s="1099"/>
      <c r="CF88" s="1102"/>
      <c r="CG88" s="1105"/>
      <c r="CI88" s="268"/>
      <c r="CJ88" s="268"/>
      <c r="CK88" s="268"/>
      <c r="CL88" s="268"/>
      <c r="CN88" s="397">
        <f>SUM(BR88:BS88)</f>
        <v>5.4</v>
      </c>
      <c r="CP88" s="270" t="s">
        <v>366</v>
      </c>
    </row>
    <row r="89" spans="1:94" s="270" customFormat="1" ht="18">
      <c r="A89" s="942"/>
      <c r="B89" s="1091"/>
      <c r="C89" s="221" t="s">
        <v>395</v>
      </c>
      <c r="D89" s="16" t="s">
        <v>215</v>
      </c>
      <c r="E89" s="29"/>
      <c r="F89" s="29"/>
      <c r="G89" s="29"/>
      <c r="H89" s="29"/>
      <c r="I89" s="29"/>
      <c r="J89" s="29"/>
      <c r="K89" s="29"/>
      <c r="L89" s="29"/>
      <c r="M89" s="29"/>
      <c r="N89" s="29"/>
      <c r="O89" s="29"/>
      <c r="P89" s="29"/>
      <c r="Q89" s="29"/>
      <c r="R89" s="29"/>
      <c r="S89" s="29"/>
      <c r="T89" s="29"/>
      <c r="U89" s="29"/>
      <c r="V89" s="29"/>
      <c r="W89" s="29"/>
      <c r="X89" s="29"/>
      <c r="Y89" s="29"/>
      <c r="Z89" s="165">
        <v>8</v>
      </c>
      <c r="AA89" s="165">
        <v>8</v>
      </c>
      <c r="AB89" s="165">
        <v>8</v>
      </c>
      <c r="AC89" s="165">
        <v>8</v>
      </c>
      <c r="AD89" s="165">
        <v>8</v>
      </c>
      <c r="AE89" s="165">
        <v>8</v>
      </c>
      <c r="AF89" s="165">
        <v>8</v>
      </c>
      <c r="AG89" s="165">
        <v>8</v>
      </c>
      <c r="AH89" s="165">
        <v>8</v>
      </c>
      <c r="AI89" s="165">
        <v>8</v>
      </c>
      <c r="AJ89" s="165">
        <v>8</v>
      </c>
      <c r="AK89" s="165">
        <v>2</v>
      </c>
      <c r="AL89" s="165"/>
      <c r="AM89" s="165"/>
      <c r="AN89" s="165"/>
      <c r="AO89" s="165"/>
      <c r="AP89" s="165"/>
      <c r="AQ89" s="165"/>
      <c r="AR89" s="165"/>
      <c r="AS89" s="165"/>
      <c r="AT89" s="165"/>
      <c r="AU89" s="961"/>
      <c r="AV89" s="272">
        <f>VLOOKUP(D89,'[1]DANH SACH H'!$A$1:$C$11,2,0)</f>
        <v>43</v>
      </c>
      <c r="AW89" s="272">
        <f>VLOOKUP(D89,'[1]DANH SACH H'!$A$1:$C$11,3,0)</f>
        <v>35</v>
      </c>
      <c r="AX89" s="272"/>
      <c r="AY89" s="272"/>
      <c r="AZ89" s="272"/>
      <c r="BA89" s="272"/>
      <c r="BB89" s="272"/>
      <c r="BC89" s="272"/>
      <c r="BD89" s="272">
        <v>19</v>
      </c>
      <c r="BE89" s="272">
        <v>71</v>
      </c>
      <c r="BF89" s="272"/>
      <c r="BG89" s="272">
        <f>IF(AW89&lt;25,0.8,IF(AND(AW89&gt;=25,AW89&lt;=35),1,IF(AND(AW89&gt;=36,AW89&lt;=50),1.2,1.3)))</f>
        <v>1</v>
      </c>
      <c r="BH89" s="272">
        <f>IF(AW89&lt;15,0.8,IF(AND(AW89&gt;=15,AW89&lt;=18),1,IF(AND(AW89&gt;=19,AW89&lt;=25),1.2,1.3)))</f>
        <v>1.3</v>
      </c>
      <c r="BI89" s="272">
        <f>(BD89*BG89+BE89*BH89)+BF89/8*2.5+SUM(BD89:BE89)*0.1</f>
        <v>120.3</v>
      </c>
      <c r="BJ89" s="571">
        <f t="shared" si="22"/>
        <v>120.3</v>
      </c>
      <c r="BK89" s="269"/>
      <c r="BL89" s="269"/>
      <c r="BM89" s="16"/>
      <c r="BN89" s="272"/>
      <c r="BO89" s="272"/>
      <c r="BP89" s="961"/>
      <c r="BQ89" s="16">
        <f t="shared" si="20"/>
        <v>0.5</v>
      </c>
      <c r="BR89" s="16">
        <f t="shared" si="21"/>
        <v>2.4</v>
      </c>
      <c r="BS89" s="16">
        <f t="shared" si="23"/>
        <v>7</v>
      </c>
      <c r="BT89" s="272"/>
      <c r="BU89" s="272"/>
      <c r="BV89" s="1096"/>
      <c r="BW89" s="301"/>
      <c r="BX89" s="1102"/>
      <c r="BY89" s="279"/>
      <c r="BZ89" s="279"/>
      <c r="CA89" s="279"/>
      <c r="CB89" s="279"/>
      <c r="CC89" s="272"/>
      <c r="CD89" s="1102"/>
      <c r="CE89" s="1099"/>
      <c r="CF89" s="1102"/>
      <c r="CG89" s="1105"/>
      <c r="CI89" s="268"/>
      <c r="CJ89" s="268"/>
      <c r="CK89" s="268"/>
      <c r="CL89" s="268"/>
      <c r="CN89" s="397">
        <f>SUM(BR89:BS89)</f>
        <v>9.4</v>
      </c>
      <c r="CP89" s="270" t="s">
        <v>366</v>
      </c>
    </row>
    <row r="90" spans="1:90" s="270" customFormat="1" ht="15.75" customHeight="1">
      <c r="A90" s="942"/>
      <c r="B90" s="1091"/>
      <c r="C90" s="151" t="s">
        <v>396</v>
      </c>
      <c r="D90" s="16" t="s">
        <v>134</v>
      </c>
      <c r="E90" s="16"/>
      <c r="F90" s="16"/>
      <c r="G90" s="16"/>
      <c r="H90" s="16"/>
      <c r="I90" s="16"/>
      <c r="J90" s="16"/>
      <c r="K90" s="16"/>
      <c r="L90" s="16"/>
      <c r="M90" s="16"/>
      <c r="N90" s="16"/>
      <c r="O90" s="16"/>
      <c r="P90" s="16"/>
      <c r="Q90" s="16"/>
      <c r="R90" s="16"/>
      <c r="S90" s="16"/>
      <c r="T90" s="16"/>
      <c r="U90" s="16"/>
      <c r="V90" s="16"/>
      <c r="W90" s="16"/>
      <c r="X90" s="273"/>
      <c r="Y90" s="273"/>
      <c r="Z90" s="273"/>
      <c r="AA90" s="273"/>
      <c r="AB90" s="273"/>
      <c r="AC90" s="273"/>
      <c r="AD90" s="273"/>
      <c r="AE90" s="273"/>
      <c r="AF90" s="273"/>
      <c r="AG90" s="273"/>
      <c r="AH90" s="273"/>
      <c r="AI90" s="273"/>
      <c r="AJ90" s="273"/>
      <c r="AK90" s="273"/>
      <c r="AL90" s="16"/>
      <c r="AM90" s="16"/>
      <c r="AN90" s="16"/>
      <c r="AO90" s="16"/>
      <c r="AP90" s="16"/>
      <c r="AQ90" s="16"/>
      <c r="AR90" s="16"/>
      <c r="AS90" s="273"/>
      <c r="AT90" s="273"/>
      <c r="AU90" s="961"/>
      <c r="AV90" s="272">
        <f>VLOOKUP(D90,'[1]DANH SACH H'!$A$1:$C$11,2,0)</f>
        <v>21</v>
      </c>
      <c r="AW90" s="272">
        <f>VLOOKUP(D90,'[1]DANH SACH H'!$A$1:$C$11,3,0)</f>
        <v>21</v>
      </c>
      <c r="AX90" s="272"/>
      <c r="AY90" s="272"/>
      <c r="AZ90" s="272"/>
      <c r="BA90" s="272"/>
      <c r="BB90" s="272"/>
      <c r="BC90" s="272"/>
      <c r="BD90" s="272"/>
      <c r="BE90" s="272"/>
      <c r="BF90" s="272"/>
      <c r="BG90" s="272"/>
      <c r="BH90" s="272"/>
      <c r="BI90" s="272"/>
      <c r="BJ90" s="16"/>
      <c r="BK90" s="269"/>
      <c r="BL90" s="269"/>
      <c r="BM90" s="16"/>
      <c r="BN90" s="272"/>
      <c r="BO90" s="272"/>
      <c r="BP90" s="961"/>
      <c r="BQ90" s="16"/>
      <c r="BR90" s="16"/>
      <c r="BS90" s="269"/>
      <c r="BT90" s="272">
        <f>2*AW90</f>
        <v>42</v>
      </c>
      <c r="BU90" s="272"/>
      <c r="BV90" s="1096"/>
      <c r="BW90" s="301"/>
      <c r="BX90" s="1102"/>
      <c r="BY90" s="279"/>
      <c r="BZ90" s="279"/>
      <c r="CA90" s="279"/>
      <c r="CB90" s="279"/>
      <c r="CC90" s="272"/>
      <c r="CD90" s="1102"/>
      <c r="CE90" s="1099"/>
      <c r="CF90" s="1102"/>
      <c r="CG90" s="1105"/>
      <c r="CI90" s="268"/>
      <c r="CJ90" s="268"/>
      <c r="CK90" s="268"/>
      <c r="CL90" s="268"/>
    </row>
    <row r="91" spans="1:90" s="270" customFormat="1" ht="18">
      <c r="A91" s="942"/>
      <c r="B91" s="1091"/>
      <c r="C91" s="151" t="s">
        <v>397</v>
      </c>
      <c r="D91" s="16" t="s">
        <v>134</v>
      </c>
      <c r="E91" s="16"/>
      <c r="F91" s="16"/>
      <c r="G91" s="16"/>
      <c r="H91" s="16"/>
      <c r="I91" s="16"/>
      <c r="J91" s="16"/>
      <c r="K91" s="16"/>
      <c r="L91" s="16"/>
      <c r="M91" s="16"/>
      <c r="N91" s="16"/>
      <c r="O91" s="16"/>
      <c r="P91" s="16"/>
      <c r="Q91" s="16"/>
      <c r="R91" s="16"/>
      <c r="S91" s="16"/>
      <c r="T91" s="16"/>
      <c r="U91" s="16"/>
      <c r="V91" s="16"/>
      <c r="W91" s="16"/>
      <c r="X91" s="273"/>
      <c r="Y91" s="273"/>
      <c r="Z91" s="273"/>
      <c r="AA91" s="273"/>
      <c r="AB91" s="273"/>
      <c r="AC91" s="273"/>
      <c r="AD91" s="273"/>
      <c r="AE91" s="273"/>
      <c r="AF91" s="273"/>
      <c r="AG91" s="273"/>
      <c r="AH91" s="273"/>
      <c r="AI91" s="273"/>
      <c r="AJ91" s="273"/>
      <c r="AK91" s="273"/>
      <c r="AL91" s="16"/>
      <c r="AM91" s="16"/>
      <c r="AN91" s="16"/>
      <c r="AO91" s="16"/>
      <c r="AP91" s="16"/>
      <c r="AQ91" s="16"/>
      <c r="AR91" s="16"/>
      <c r="AS91" s="273"/>
      <c r="AT91" s="273"/>
      <c r="AU91" s="961"/>
      <c r="AV91" s="272">
        <f>VLOOKUP(D91,'[1]DANH SACH H'!$A$1:$C$11,2,0)</f>
        <v>21</v>
      </c>
      <c r="AW91" s="272">
        <f>VLOOKUP(D91,'[1]DANH SACH H'!$A$1:$C$11,3,0)</f>
        <v>21</v>
      </c>
      <c r="AX91" s="272"/>
      <c r="AY91" s="272"/>
      <c r="AZ91" s="272"/>
      <c r="BA91" s="272"/>
      <c r="BB91" s="272"/>
      <c r="BC91" s="272"/>
      <c r="BD91" s="272"/>
      <c r="BE91" s="272"/>
      <c r="BF91" s="272"/>
      <c r="BG91" s="272"/>
      <c r="BH91" s="272"/>
      <c r="BI91" s="272"/>
      <c r="BJ91" s="16"/>
      <c r="BK91" s="269"/>
      <c r="BL91" s="269"/>
      <c r="BM91" s="16"/>
      <c r="BN91" s="272"/>
      <c r="BO91" s="272"/>
      <c r="BP91" s="961"/>
      <c r="BQ91" s="16"/>
      <c r="BR91" s="16"/>
      <c r="BS91" s="269"/>
      <c r="BT91" s="272"/>
      <c r="BU91" s="272">
        <f>2*AW91</f>
        <v>42</v>
      </c>
      <c r="BV91" s="1096"/>
      <c r="BW91" s="301"/>
      <c r="BX91" s="1102"/>
      <c r="BY91" s="279"/>
      <c r="BZ91" s="279"/>
      <c r="CA91" s="279"/>
      <c r="CB91" s="279"/>
      <c r="CC91" s="272"/>
      <c r="CD91" s="1102"/>
      <c r="CE91" s="1099"/>
      <c r="CF91" s="1102"/>
      <c r="CG91" s="1105"/>
      <c r="CI91" s="268"/>
      <c r="CJ91" s="268"/>
      <c r="CK91" s="268"/>
      <c r="CL91" s="268"/>
    </row>
    <row r="92" spans="1:90" s="270" customFormat="1" ht="15" customHeight="1">
      <c r="A92" s="942"/>
      <c r="B92" s="1091"/>
      <c r="C92" s="299" t="s">
        <v>139</v>
      </c>
      <c r="D92" s="300"/>
      <c r="E92" s="294"/>
      <c r="F92" s="306"/>
      <c r="G92" s="306"/>
      <c r="H92" s="306"/>
      <c r="I92" s="306"/>
      <c r="J92" s="306"/>
      <c r="K92" s="306"/>
      <c r="L92" s="306"/>
      <c r="M92" s="306"/>
      <c r="N92" s="306"/>
      <c r="O92" s="306"/>
      <c r="P92" s="306"/>
      <c r="Q92" s="306"/>
      <c r="R92" s="306"/>
      <c r="S92" s="306"/>
      <c r="T92" s="306"/>
      <c r="U92" s="306"/>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273"/>
      <c r="AU92" s="961"/>
      <c r="AV92" s="272"/>
      <c r="AW92" s="272"/>
      <c r="AX92" s="272"/>
      <c r="AY92" s="272"/>
      <c r="AZ92" s="272"/>
      <c r="BA92" s="272"/>
      <c r="BB92" s="272"/>
      <c r="BC92" s="272"/>
      <c r="BD92" s="272"/>
      <c r="BE92" s="272"/>
      <c r="BF92" s="272"/>
      <c r="BG92" s="272"/>
      <c r="BH92" s="272"/>
      <c r="BI92" s="272"/>
      <c r="BJ92" s="16"/>
      <c r="BK92" s="269"/>
      <c r="BL92" s="269"/>
      <c r="BM92" s="269"/>
      <c r="BN92" s="272"/>
      <c r="BO92" s="272"/>
      <c r="BP92" s="961"/>
      <c r="BQ92" s="16"/>
      <c r="BR92" s="269">
        <f>SUM(CJ23:CJ26)+SUM(CN27:CN30)+SUM(CN75:CN77)</f>
        <v>56.2</v>
      </c>
      <c r="BS92" s="269"/>
      <c r="BT92" s="272"/>
      <c r="BU92" s="272"/>
      <c r="BV92" s="1096"/>
      <c r="BW92" s="274"/>
      <c r="BX92" s="1102"/>
      <c r="BY92" s="279"/>
      <c r="BZ92" s="279"/>
      <c r="CA92" s="279"/>
      <c r="CB92" s="279"/>
      <c r="CC92" s="272"/>
      <c r="CD92" s="1102"/>
      <c r="CE92" s="1099"/>
      <c r="CF92" s="1102"/>
      <c r="CG92" s="1105"/>
      <c r="CI92" s="268"/>
      <c r="CJ92" s="268"/>
      <c r="CK92" s="268"/>
      <c r="CL92" s="268"/>
    </row>
    <row r="93" spans="1:90" s="270" customFormat="1" ht="15" customHeight="1" thickBot="1">
      <c r="A93" s="1089"/>
      <c r="B93" s="1092"/>
      <c r="C93" s="572" t="s">
        <v>124</v>
      </c>
      <c r="D93" s="573" t="s">
        <v>134</v>
      </c>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c r="AN93" s="329"/>
      <c r="AO93" s="329"/>
      <c r="AP93" s="329"/>
      <c r="AQ93" s="329"/>
      <c r="AR93" s="329"/>
      <c r="AS93" s="329"/>
      <c r="AT93" s="329"/>
      <c r="AU93" s="1094"/>
      <c r="AV93" s="331">
        <f>VLOOKUP(D93,'[1]DANH SACH H'!$A$1:$C$11,2,0)</f>
        <v>21</v>
      </c>
      <c r="AW93" s="331">
        <f>VLOOKUP(D93,'[1]DANH SACH H'!$A$1:$C$11,3,0)</f>
        <v>21</v>
      </c>
      <c r="AX93" s="331"/>
      <c r="AY93" s="331"/>
      <c r="AZ93" s="331"/>
      <c r="BA93" s="331"/>
      <c r="BB93" s="331"/>
      <c r="BC93" s="331"/>
      <c r="BD93" s="331"/>
      <c r="BE93" s="331"/>
      <c r="BF93" s="331"/>
      <c r="BG93" s="331"/>
      <c r="BH93" s="331"/>
      <c r="BI93" s="331"/>
      <c r="BJ93" s="222"/>
      <c r="BK93" s="330"/>
      <c r="BL93" s="330"/>
      <c r="BM93" s="222"/>
      <c r="BN93" s="331"/>
      <c r="BO93" s="331">
        <f>504*15%/2+504*15%/2</f>
        <v>75.6</v>
      </c>
      <c r="BP93" s="1094"/>
      <c r="BQ93" s="222"/>
      <c r="BR93" s="222"/>
      <c r="BS93" s="330"/>
      <c r="BT93" s="331"/>
      <c r="BU93" s="331"/>
      <c r="BV93" s="1097"/>
      <c r="BW93" s="332"/>
      <c r="BX93" s="1103"/>
      <c r="BY93" s="333"/>
      <c r="BZ93" s="333"/>
      <c r="CA93" s="333"/>
      <c r="CB93" s="333"/>
      <c r="CC93" s="331"/>
      <c r="CD93" s="1103"/>
      <c r="CE93" s="1100"/>
      <c r="CF93" s="1103"/>
      <c r="CG93" s="1106"/>
      <c r="CI93" s="268"/>
      <c r="CJ93" s="268"/>
      <c r="CK93" s="268"/>
      <c r="CL93" s="268"/>
    </row>
    <row r="94" spans="1:90" s="270" customFormat="1" ht="15" customHeight="1" hidden="1">
      <c r="A94" s="249"/>
      <c r="B94" s="320"/>
      <c r="C94" s="328"/>
      <c r="D94" s="300"/>
      <c r="E94" s="307"/>
      <c r="F94" s="307"/>
      <c r="G94" s="307"/>
      <c r="H94" s="307"/>
      <c r="I94" s="307"/>
      <c r="J94" s="307"/>
      <c r="K94" s="307"/>
      <c r="L94" s="307"/>
      <c r="M94" s="307"/>
      <c r="N94" s="307"/>
      <c r="O94" s="307"/>
      <c r="P94" s="307"/>
      <c r="Q94" s="307"/>
      <c r="R94" s="307"/>
      <c r="S94" s="307"/>
      <c r="T94" s="307"/>
      <c r="U94" s="307"/>
      <c r="V94" s="307"/>
      <c r="W94" s="307"/>
      <c r="X94" s="307"/>
      <c r="Y94" s="307"/>
      <c r="Z94" s="307"/>
      <c r="AA94" s="307"/>
      <c r="AB94" s="307"/>
      <c r="AC94" s="307"/>
      <c r="AD94" s="307"/>
      <c r="AE94" s="307"/>
      <c r="AF94" s="307"/>
      <c r="AG94" s="307"/>
      <c r="AH94" s="307"/>
      <c r="AI94" s="307"/>
      <c r="AJ94" s="307"/>
      <c r="AK94" s="307"/>
      <c r="AL94" s="307"/>
      <c r="AM94" s="307"/>
      <c r="AN94" s="307"/>
      <c r="AO94" s="307"/>
      <c r="AP94" s="307"/>
      <c r="AQ94" s="307"/>
      <c r="AR94" s="307"/>
      <c r="AS94" s="307"/>
      <c r="AT94" s="307"/>
      <c r="AU94" s="247"/>
      <c r="AV94" s="378" t="e">
        <f>VLOOKUP(D94,'[1]DANH SACH H'!$A$1:$C$11,2,0)</f>
        <v>#N/A</v>
      </c>
      <c r="AW94" s="247"/>
      <c r="AX94" s="247"/>
      <c r="AY94" s="247"/>
      <c r="AZ94" s="247"/>
      <c r="BA94" s="247"/>
      <c r="BB94" s="247"/>
      <c r="BC94" s="247"/>
      <c r="BD94" s="247"/>
      <c r="BE94" s="247"/>
      <c r="BF94" s="247"/>
      <c r="BG94" s="247"/>
      <c r="BH94" s="247"/>
      <c r="BI94" s="247"/>
      <c r="BJ94" s="247"/>
      <c r="BK94" s="312"/>
      <c r="BL94" s="312"/>
      <c r="BM94" s="247">
        <f>(AX94*BK94+AY94*BL94+BD94*BK94+BE94*BL94)+SUM(AX94:AY94)*0.1</f>
        <v>0</v>
      </c>
      <c r="BN94" s="326"/>
      <c r="BO94" s="326"/>
      <c r="BP94" s="326"/>
      <c r="BQ94" s="326"/>
      <c r="BR94" s="326"/>
      <c r="BS94" s="312">
        <f>0.5+0.3*4+0.2*AW94</f>
        <v>1.7</v>
      </c>
      <c r="BT94" s="326"/>
      <c r="BU94" s="326"/>
      <c r="BV94" s="274"/>
      <c r="BW94" s="274"/>
      <c r="BX94" s="312"/>
      <c r="BY94" s="327"/>
      <c r="BZ94" s="327"/>
      <c r="CA94" s="327"/>
      <c r="CB94" s="327"/>
      <c r="CC94" s="326"/>
      <c r="CD94" s="312">
        <f>SUM(BM94:BM94)+BX94</f>
        <v>0</v>
      </c>
      <c r="CE94" s="322" t="e">
        <f>SUM(#REF!)+#REF!</f>
        <v>#REF!</v>
      </c>
      <c r="CF94" s="312"/>
      <c r="CG94" s="321"/>
      <c r="CI94" s="268"/>
      <c r="CJ94" s="268"/>
      <c r="CK94" s="268"/>
      <c r="CL94" s="268"/>
    </row>
    <row r="95" spans="1:95" s="270" customFormat="1" ht="18" customHeight="1" thickTop="1">
      <c r="A95" s="254"/>
      <c r="B95" s="282"/>
      <c r="C95" s="282"/>
      <c r="D95" s="149"/>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283"/>
      <c r="AY95" s="283"/>
      <c r="AZ95" s="283"/>
      <c r="BA95" s="283"/>
      <c r="BB95" s="283"/>
      <c r="BC95" s="283"/>
      <c r="BD95" s="283"/>
      <c r="BE95" s="283"/>
      <c r="BF95" s="283"/>
      <c r="BG95" s="283"/>
      <c r="BH95" s="283"/>
      <c r="BI95" s="283"/>
      <c r="BJ95" s="283"/>
      <c r="BK95" s="283"/>
      <c r="BL95" s="283"/>
      <c r="BM95" s="283"/>
      <c r="BN95" s="283"/>
      <c r="BO95" s="283"/>
      <c r="BP95" s="283"/>
      <c r="BQ95" s="283"/>
      <c r="BR95" s="283"/>
      <c r="BS95" s="283"/>
      <c r="BT95" s="283"/>
      <c r="BU95" s="283"/>
      <c r="BV95" s="284"/>
      <c r="BW95" s="285" t="s">
        <v>183</v>
      </c>
      <c r="BX95" s="285"/>
      <c r="BY95" s="285"/>
      <c r="BZ95" s="285"/>
      <c r="CA95" s="285"/>
      <c r="CB95" s="285"/>
      <c r="CC95" s="285"/>
      <c r="CD95" s="285"/>
      <c r="CE95" s="254"/>
      <c r="CF95" s="254"/>
      <c r="CG95" s="286"/>
      <c r="CI95" s="1107" t="s">
        <v>398</v>
      </c>
      <c r="CJ95" s="1107"/>
      <c r="CK95" s="1107"/>
      <c r="CL95" s="277" t="s">
        <v>399</v>
      </c>
      <c r="CM95" s="270">
        <f>SUM(CI35:CI35)</f>
        <v>0</v>
      </c>
      <c r="CQ95" s="270" t="s">
        <v>399</v>
      </c>
    </row>
    <row r="96" spans="1:95" s="270" customFormat="1" ht="18" customHeight="1">
      <c r="A96" s="254"/>
      <c r="B96" s="287"/>
      <c r="C96" s="111" t="s">
        <v>104</v>
      </c>
      <c r="D96" s="150"/>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253"/>
      <c r="AY96" s="253"/>
      <c r="AZ96" s="1114" t="s">
        <v>88</v>
      </c>
      <c r="BA96" s="1114"/>
      <c r="BB96" s="1114"/>
      <c r="BC96" s="1114"/>
      <c r="BD96" s="1114"/>
      <c r="BE96" s="1114"/>
      <c r="BF96" s="1114"/>
      <c r="BG96" s="1114"/>
      <c r="BH96" s="1114"/>
      <c r="BI96" s="1114"/>
      <c r="BJ96" s="1114"/>
      <c r="BK96" s="1114"/>
      <c r="BL96" s="1114"/>
      <c r="BM96" s="1114"/>
      <c r="BN96" s="1114"/>
      <c r="BO96" s="286"/>
      <c r="BP96" s="286"/>
      <c r="BQ96" s="286"/>
      <c r="BR96" s="286"/>
      <c r="BS96" s="286"/>
      <c r="BT96" s="286"/>
      <c r="BU96" s="286"/>
      <c r="BV96" s="286"/>
      <c r="BW96" s="1114" t="s">
        <v>74</v>
      </c>
      <c r="BX96" s="1114"/>
      <c r="BY96" s="1114"/>
      <c r="BZ96" s="1114"/>
      <c r="CA96" s="1114"/>
      <c r="CB96" s="1114"/>
      <c r="CC96" s="1114"/>
      <c r="CD96" s="1114"/>
      <c r="CE96" s="254"/>
      <c r="CF96" s="254"/>
      <c r="CG96" s="286"/>
      <c r="CL96" s="277" t="s">
        <v>400</v>
      </c>
      <c r="CQ96" s="270" t="s">
        <v>401</v>
      </c>
    </row>
    <row r="97" spans="2:85" s="270" customFormat="1" ht="18" customHeight="1">
      <c r="B97" s="111"/>
      <c r="C97" s="111"/>
      <c r="D97" s="150"/>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253"/>
      <c r="AY97" s="253"/>
      <c r="AZ97" s="253"/>
      <c r="BA97" s="253"/>
      <c r="BB97" s="253"/>
      <c r="BC97" s="253"/>
      <c r="BD97" s="253"/>
      <c r="BE97" s="253"/>
      <c r="BF97" s="253"/>
      <c r="BG97" s="253"/>
      <c r="BH97" s="253"/>
      <c r="BI97" s="253"/>
      <c r="BJ97" s="253"/>
      <c r="BK97" s="253"/>
      <c r="BL97" s="253"/>
      <c r="BM97" s="253"/>
      <c r="BN97" s="253"/>
      <c r="BO97" s="253"/>
      <c r="BP97" s="253"/>
      <c r="BQ97" s="253"/>
      <c r="BR97" s="253"/>
      <c r="BS97" s="253"/>
      <c r="BT97" s="253"/>
      <c r="BU97" s="253"/>
      <c r="BV97" s="253"/>
      <c r="BW97" s="253"/>
      <c r="BX97" s="253"/>
      <c r="BY97" s="253"/>
      <c r="BZ97" s="253"/>
      <c r="CA97" s="253"/>
      <c r="CB97" s="253"/>
      <c r="CC97" s="253"/>
      <c r="CD97" s="253"/>
      <c r="CE97" s="250"/>
      <c r="CF97" s="250"/>
      <c r="CG97" s="253"/>
    </row>
    <row r="98" spans="2:85" s="270" customFormat="1" ht="18" customHeight="1">
      <c r="B98" s="111"/>
      <c r="C98" s="111"/>
      <c r="D98" s="150"/>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253"/>
      <c r="AY98" s="253"/>
      <c r="AZ98" s="253"/>
      <c r="BA98" s="253"/>
      <c r="BB98" s="253"/>
      <c r="BC98" s="253"/>
      <c r="BD98" s="253"/>
      <c r="BE98" s="253"/>
      <c r="BF98" s="253"/>
      <c r="BG98" s="253"/>
      <c r="BH98" s="253"/>
      <c r="BI98" s="253"/>
      <c r="BJ98" s="253"/>
      <c r="BK98" s="253"/>
      <c r="BL98" s="253"/>
      <c r="BM98" s="253"/>
      <c r="BN98" s="253"/>
      <c r="BO98" s="253"/>
      <c r="BP98" s="253"/>
      <c r="BQ98" s="253"/>
      <c r="BR98" s="253"/>
      <c r="BS98" s="253"/>
      <c r="BT98" s="253"/>
      <c r="BU98" s="253"/>
      <c r="BV98" s="253"/>
      <c r="BW98" s="253"/>
      <c r="BX98" s="253"/>
      <c r="BY98" s="253"/>
      <c r="BZ98" s="253"/>
      <c r="CA98" s="253"/>
      <c r="CB98" s="253"/>
      <c r="CC98" s="253"/>
      <c r="CD98" s="253"/>
      <c r="CE98" s="250"/>
      <c r="CF98" s="250"/>
      <c r="CG98" s="253"/>
    </row>
    <row r="99" spans="2:85" s="270" customFormat="1" ht="18" customHeight="1">
      <c r="B99" s="111"/>
      <c r="C99" s="111"/>
      <c r="D99" s="150"/>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253"/>
      <c r="AY99" s="253"/>
      <c r="AZ99" s="253"/>
      <c r="BA99" s="253"/>
      <c r="BB99" s="253"/>
      <c r="BC99" s="253"/>
      <c r="BD99" s="253"/>
      <c r="BE99" s="253"/>
      <c r="BF99" s="253"/>
      <c r="BG99" s="253"/>
      <c r="BH99" s="253"/>
      <c r="BI99" s="253"/>
      <c r="BJ99" s="253"/>
      <c r="BK99" s="253"/>
      <c r="BL99" s="253"/>
      <c r="BM99" s="253"/>
      <c r="BN99" s="253"/>
      <c r="BO99" s="253"/>
      <c r="BP99" s="253"/>
      <c r="BQ99" s="253"/>
      <c r="BR99" s="253"/>
      <c r="BS99" s="253"/>
      <c r="BT99" s="253"/>
      <c r="BU99" s="253"/>
      <c r="BV99" s="253"/>
      <c r="BW99" s="1115" t="s">
        <v>73</v>
      </c>
      <c r="BX99" s="1115"/>
      <c r="BY99" s="1115"/>
      <c r="BZ99" s="1115"/>
      <c r="CA99" s="1115"/>
      <c r="CB99" s="1115"/>
      <c r="CC99" s="1115"/>
      <c r="CD99" s="1115"/>
      <c r="CE99" s="250"/>
      <c r="CF99" s="250"/>
      <c r="CG99" s="253"/>
    </row>
    <row r="100" spans="2:85" s="270" customFormat="1" ht="18" customHeight="1">
      <c r="B100" s="111"/>
      <c r="C100" s="111"/>
      <c r="D100" s="150"/>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253"/>
      <c r="AY100" s="253"/>
      <c r="AZ100" s="253"/>
      <c r="BA100" s="253"/>
      <c r="BB100" s="253"/>
      <c r="BC100" s="253"/>
      <c r="BD100" s="253"/>
      <c r="BE100" s="253"/>
      <c r="BF100" s="253"/>
      <c r="BG100" s="253"/>
      <c r="BH100" s="253"/>
      <c r="BI100" s="253"/>
      <c r="BJ100" s="253"/>
      <c r="BK100" s="253"/>
      <c r="BL100" s="253"/>
      <c r="BM100" s="253"/>
      <c r="BN100" s="253"/>
      <c r="BO100" s="253"/>
      <c r="BP100" s="253"/>
      <c r="BQ100" s="253"/>
      <c r="BR100" s="253"/>
      <c r="BS100" s="253"/>
      <c r="BT100" s="253"/>
      <c r="BU100" s="253"/>
      <c r="BV100" s="253"/>
      <c r="BW100" s="253"/>
      <c r="BX100" s="253"/>
      <c r="BY100" s="253"/>
      <c r="BZ100" s="253"/>
      <c r="CA100" s="253"/>
      <c r="CB100" s="253"/>
      <c r="CC100" s="253"/>
      <c r="CD100" s="253"/>
      <c r="CE100" s="250"/>
      <c r="CF100" s="250"/>
      <c r="CG100" s="253"/>
    </row>
    <row r="101" spans="2:85" s="270" customFormat="1" ht="18" customHeight="1">
      <c r="B101" s="111"/>
      <c r="C101" s="111"/>
      <c r="D101" s="150"/>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0"/>
      <c r="CF101" s="250"/>
      <c r="CG101" s="253"/>
    </row>
    <row r="102" spans="2:85" s="270" customFormat="1" ht="18" customHeight="1">
      <c r="B102" s="111"/>
      <c r="C102" s="111"/>
      <c r="D102" s="150"/>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253"/>
      <c r="AY102" s="253"/>
      <c r="AZ102" s="253"/>
      <c r="BA102" s="253"/>
      <c r="BB102" s="253"/>
      <c r="BC102" s="253"/>
      <c r="BD102" s="253"/>
      <c r="BE102" s="253"/>
      <c r="BF102" s="253"/>
      <c r="BG102" s="253"/>
      <c r="BH102" s="253"/>
      <c r="BI102" s="253"/>
      <c r="BJ102" s="253"/>
      <c r="BK102" s="253"/>
      <c r="BL102" s="253"/>
      <c r="BM102" s="253"/>
      <c r="BN102" s="253"/>
      <c r="BO102" s="253"/>
      <c r="BP102" s="253"/>
      <c r="BQ102" s="253"/>
      <c r="BR102" s="253"/>
      <c r="BS102" s="253"/>
      <c r="BT102" s="253"/>
      <c r="BU102" s="253"/>
      <c r="BV102" s="253"/>
      <c r="BW102" s="253"/>
      <c r="BX102" s="253"/>
      <c r="BY102" s="253"/>
      <c r="BZ102" s="253"/>
      <c r="CA102" s="253"/>
      <c r="CB102" s="253"/>
      <c r="CC102" s="253"/>
      <c r="CD102" s="253"/>
      <c r="CE102" s="250"/>
      <c r="CF102" s="250"/>
      <c r="CG102" s="253"/>
    </row>
    <row r="103" spans="2:85" s="270" customFormat="1" ht="18" customHeight="1">
      <c r="B103" s="111"/>
      <c r="C103" s="111"/>
      <c r="D103" s="150"/>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253"/>
      <c r="AY103" s="253"/>
      <c r="AZ103" s="253"/>
      <c r="BA103" s="253"/>
      <c r="BB103" s="253"/>
      <c r="BC103" s="253"/>
      <c r="BD103" s="253"/>
      <c r="BE103" s="253"/>
      <c r="BF103" s="253"/>
      <c r="BG103" s="253"/>
      <c r="BH103" s="253"/>
      <c r="BI103" s="253"/>
      <c r="BJ103" s="253"/>
      <c r="BK103" s="253"/>
      <c r="BL103" s="253"/>
      <c r="BM103" s="253"/>
      <c r="BN103" s="253"/>
      <c r="BO103" s="253"/>
      <c r="BP103" s="253"/>
      <c r="BQ103" s="253"/>
      <c r="BR103" s="253"/>
      <c r="BS103" s="253"/>
      <c r="BT103" s="253"/>
      <c r="BU103" s="253"/>
      <c r="BV103" s="253"/>
      <c r="BW103" s="253"/>
      <c r="BX103" s="253"/>
      <c r="BY103" s="253"/>
      <c r="BZ103" s="253"/>
      <c r="CA103" s="253"/>
      <c r="CB103" s="253"/>
      <c r="CC103" s="253"/>
      <c r="CD103" s="253"/>
      <c r="CE103" s="250"/>
      <c r="CF103" s="250"/>
      <c r="CG103" s="253"/>
    </row>
    <row r="104" spans="2:85" s="270" customFormat="1" ht="18" customHeight="1">
      <c r="B104" s="111"/>
      <c r="C104" s="111"/>
      <c r="D104" s="150"/>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253"/>
      <c r="AY104" s="253"/>
      <c r="AZ104" s="253"/>
      <c r="BA104" s="253"/>
      <c r="BB104" s="253"/>
      <c r="BC104" s="253"/>
      <c r="BD104" s="253"/>
      <c r="BE104" s="253"/>
      <c r="BF104" s="253"/>
      <c r="BG104" s="253"/>
      <c r="BH104" s="253"/>
      <c r="BI104" s="253"/>
      <c r="BJ104" s="253"/>
      <c r="BK104" s="253"/>
      <c r="BL104" s="253"/>
      <c r="BM104" s="253"/>
      <c r="BN104" s="253"/>
      <c r="BO104" s="253"/>
      <c r="BP104" s="253"/>
      <c r="BQ104" s="253"/>
      <c r="BR104" s="253"/>
      <c r="BS104" s="253"/>
      <c r="BT104" s="253"/>
      <c r="BU104" s="253"/>
      <c r="BV104" s="253"/>
      <c r="BW104" s="253"/>
      <c r="BX104" s="253"/>
      <c r="BY104" s="253"/>
      <c r="BZ104" s="253"/>
      <c r="CA104" s="253"/>
      <c r="CB104" s="253"/>
      <c r="CC104" s="253"/>
      <c r="CD104" s="253"/>
      <c r="CE104" s="250"/>
      <c r="CF104" s="250"/>
      <c r="CG104" s="253"/>
    </row>
    <row r="105" spans="2:85" s="270" customFormat="1" ht="18" customHeight="1">
      <c r="B105" s="111"/>
      <c r="C105" s="111"/>
      <c r="D105" s="150"/>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53"/>
      <c r="BT105" s="253"/>
      <c r="BU105" s="253"/>
      <c r="BV105" s="253"/>
      <c r="BW105" s="253"/>
      <c r="BX105" s="253"/>
      <c r="BY105" s="253"/>
      <c r="BZ105" s="253"/>
      <c r="CA105" s="253"/>
      <c r="CB105" s="253"/>
      <c r="CC105" s="253"/>
      <c r="CD105" s="253"/>
      <c r="CE105" s="250"/>
      <c r="CF105" s="250"/>
      <c r="CG105" s="253"/>
    </row>
    <row r="106" spans="2:85" s="270" customFormat="1" ht="18" customHeight="1">
      <c r="B106" s="111"/>
      <c r="C106" s="111"/>
      <c r="D106" s="150"/>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253"/>
      <c r="AY106" s="253"/>
      <c r="AZ106" s="253"/>
      <c r="BA106" s="253"/>
      <c r="BB106" s="253"/>
      <c r="BC106" s="253"/>
      <c r="BD106" s="253"/>
      <c r="BE106" s="253"/>
      <c r="BF106" s="253"/>
      <c r="BG106" s="253"/>
      <c r="BH106" s="253"/>
      <c r="BI106" s="253"/>
      <c r="BJ106" s="253"/>
      <c r="BK106" s="253"/>
      <c r="BL106" s="253"/>
      <c r="BM106" s="253"/>
      <c r="BN106" s="253"/>
      <c r="BO106" s="253"/>
      <c r="BP106" s="253"/>
      <c r="BQ106" s="253"/>
      <c r="BR106" s="253"/>
      <c r="BS106" s="253"/>
      <c r="BT106" s="253"/>
      <c r="BU106" s="253"/>
      <c r="BV106" s="253"/>
      <c r="BW106" s="253"/>
      <c r="BX106" s="253"/>
      <c r="BY106" s="253"/>
      <c r="BZ106" s="253"/>
      <c r="CA106" s="253"/>
      <c r="CB106" s="253"/>
      <c r="CC106" s="253"/>
      <c r="CD106" s="253"/>
      <c r="CE106" s="250"/>
      <c r="CF106" s="250"/>
      <c r="CG106" s="253"/>
    </row>
    <row r="107" spans="2:85" s="270" customFormat="1" ht="18" customHeight="1">
      <c r="B107" s="111"/>
      <c r="C107" s="111"/>
      <c r="D107" s="150"/>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0"/>
      <c r="CF107" s="250"/>
      <c r="CG107" s="253"/>
    </row>
    <row r="108" spans="2:85" s="270" customFormat="1" ht="18" customHeight="1">
      <c r="B108" s="111"/>
      <c r="C108" s="111"/>
      <c r="D108" s="150"/>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253"/>
      <c r="AY108" s="253"/>
      <c r="AZ108" s="253"/>
      <c r="BA108" s="253"/>
      <c r="BB108" s="253"/>
      <c r="BC108" s="253"/>
      <c r="BD108" s="253"/>
      <c r="BE108" s="253"/>
      <c r="BF108" s="253"/>
      <c r="BG108" s="253"/>
      <c r="BH108" s="253"/>
      <c r="BI108" s="253"/>
      <c r="BJ108" s="253"/>
      <c r="BK108" s="253"/>
      <c r="BL108" s="253"/>
      <c r="BM108" s="253"/>
      <c r="BN108" s="253"/>
      <c r="BO108" s="253"/>
      <c r="BP108" s="253"/>
      <c r="BQ108" s="253"/>
      <c r="BR108" s="253"/>
      <c r="BS108" s="253"/>
      <c r="BT108" s="253"/>
      <c r="BU108" s="253"/>
      <c r="BV108" s="253"/>
      <c r="BW108" s="253"/>
      <c r="BX108" s="253"/>
      <c r="BY108" s="253"/>
      <c r="BZ108" s="253"/>
      <c r="CA108" s="253"/>
      <c r="CB108" s="253"/>
      <c r="CC108" s="253"/>
      <c r="CD108" s="253"/>
      <c r="CE108" s="250"/>
      <c r="CF108" s="250"/>
      <c r="CG108" s="253"/>
    </row>
    <row r="109" spans="2:85" s="270" customFormat="1" ht="18" customHeight="1">
      <c r="B109" s="111"/>
      <c r="C109" s="111"/>
      <c r="D109" s="150"/>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253"/>
      <c r="AY109" s="253"/>
      <c r="AZ109" s="253"/>
      <c r="BA109" s="253"/>
      <c r="BB109" s="253"/>
      <c r="BC109" s="253"/>
      <c r="BD109" s="253"/>
      <c r="BE109" s="253"/>
      <c r="BF109" s="253"/>
      <c r="BG109" s="253"/>
      <c r="BH109" s="253"/>
      <c r="BI109" s="253"/>
      <c r="BJ109" s="253"/>
      <c r="BK109" s="253"/>
      <c r="BL109" s="253"/>
      <c r="BM109" s="253"/>
      <c r="BN109" s="253"/>
      <c r="BO109" s="253"/>
      <c r="BP109" s="253"/>
      <c r="BQ109" s="253"/>
      <c r="BR109" s="253"/>
      <c r="BS109" s="253"/>
      <c r="BT109" s="253"/>
      <c r="BU109" s="253"/>
      <c r="BV109" s="253"/>
      <c r="BW109" s="253"/>
      <c r="BX109" s="253"/>
      <c r="BY109" s="253"/>
      <c r="BZ109" s="253"/>
      <c r="CA109" s="253"/>
      <c r="CB109" s="253"/>
      <c r="CC109" s="253"/>
      <c r="CD109" s="253"/>
      <c r="CE109" s="250"/>
      <c r="CF109" s="250"/>
      <c r="CG109" s="253"/>
    </row>
    <row r="110" spans="2:85" s="270" customFormat="1" ht="18" customHeight="1">
      <c r="B110" s="111"/>
      <c r="C110" s="111"/>
      <c r="D110" s="150"/>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253"/>
      <c r="AY110" s="253"/>
      <c r="AZ110" s="253"/>
      <c r="BA110" s="253"/>
      <c r="BB110" s="253"/>
      <c r="BC110" s="253"/>
      <c r="BD110" s="253"/>
      <c r="BE110" s="253"/>
      <c r="BF110" s="253"/>
      <c r="BG110" s="253"/>
      <c r="BH110" s="253"/>
      <c r="BI110" s="253"/>
      <c r="BJ110" s="253"/>
      <c r="BK110" s="253"/>
      <c r="BL110" s="253"/>
      <c r="BM110" s="253"/>
      <c r="BN110" s="253"/>
      <c r="BO110" s="253"/>
      <c r="BP110" s="253"/>
      <c r="BQ110" s="253"/>
      <c r="BR110" s="253"/>
      <c r="BS110" s="253"/>
      <c r="BT110" s="253"/>
      <c r="BU110" s="253"/>
      <c r="BV110" s="253"/>
      <c r="BW110" s="253"/>
      <c r="BX110" s="253"/>
      <c r="BY110" s="253"/>
      <c r="BZ110" s="253"/>
      <c r="CA110" s="253"/>
      <c r="CB110" s="253"/>
      <c r="CC110" s="253"/>
      <c r="CD110" s="253"/>
      <c r="CE110" s="250"/>
      <c r="CF110" s="250"/>
      <c r="CG110" s="253"/>
    </row>
    <row r="111" spans="2:85" s="270" customFormat="1" ht="18" customHeight="1">
      <c r="B111" s="111"/>
      <c r="C111" s="111"/>
      <c r="D111" s="150"/>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253"/>
      <c r="AY111" s="253"/>
      <c r="AZ111" s="253"/>
      <c r="BA111" s="253"/>
      <c r="BB111" s="253"/>
      <c r="BC111" s="253"/>
      <c r="BD111" s="253"/>
      <c r="BE111" s="253"/>
      <c r="BF111" s="253"/>
      <c r="BG111" s="253"/>
      <c r="BH111" s="253"/>
      <c r="BI111" s="253"/>
      <c r="BJ111" s="253"/>
      <c r="BK111" s="253"/>
      <c r="BL111" s="253"/>
      <c r="BM111" s="253"/>
      <c r="BN111" s="253"/>
      <c r="BO111" s="253"/>
      <c r="BP111" s="253"/>
      <c r="BQ111" s="253"/>
      <c r="BR111" s="253"/>
      <c r="BS111" s="253"/>
      <c r="BT111" s="253"/>
      <c r="BU111" s="253"/>
      <c r="BV111" s="253"/>
      <c r="BW111" s="253"/>
      <c r="BX111" s="253"/>
      <c r="BY111" s="253"/>
      <c r="BZ111" s="253"/>
      <c r="CA111" s="253"/>
      <c r="CB111" s="253"/>
      <c r="CC111" s="253"/>
      <c r="CD111" s="253"/>
      <c r="CE111" s="250"/>
      <c r="CF111" s="250"/>
      <c r="CG111" s="253"/>
    </row>
    <row r="112" spans="2:85" s="270" customFormat="1" ht="18" customHeight="1">
      <c r="B112" s="111"/>
      <c r="C112" s="111"/>
      <c r="D112" s="150"/>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253"/>
      <c r="AY112" s="253"/>
      <c r="AZ112" s="253"/>
      <c r="BA112" s="253"/>
      <c r="BB112" s="253"/>
      <c r="BC112" s="253"/>
      <c r="BD112" s="253"/>
      <c r="BE112" s="253"/>
      <c r="BF112" s="253"/>
      <c r="BG112" s="253"/>
      <c r="BH112" s="253"/>
      <c r="BI112" s="253"/>
      <c r="BJ112" s="253"/>
      <c r="BK112" s="253"/>
      <c r="BL112" s="253"/>
      <c r="BM112" s="253"/>
      <c r="BN112" s="253"/>
      <c r="BO112" s="253"/>
      <c r="BP112" s="253"/>
      <c r="BQ112" s="253"/>
      <c r="BR112" s="253"/>
      <c r="BS112" s="253"/>
      <c r="BT112" s="253"/>
      <c r="BU112" s="253"/>
      <c r="BV112" s="253"/>
      <c r="BW112" s="253"/>
      <c r="BX112" s="253"/>
      <c r="BY112" s="253"/>
      <c r="BZ112" s="253"/>
      <c r="CA112" s="253"/>
      <c r="CB112" s="253"/>
      <c r="CC112" s="253"/>
      <c r="CD112" s="253"/>
      <c r="CE112" s="250"/>
      <c r="CF112" s="250"/>
      <c r="CG112" s="253"/>
    </row>
    <row r="113" spans="2:85" s="270" customFormat="1" ht="18" customHeight="1">
      <c r="B113" s="111"/>
      <c r="C113" s="1116" t="s">
        <v>170</v>
      </c>
      <c r="D113" s="1116"/>
      <c r="E113" s="1116"/>
      <c r="F113" s="1116"/>
      <c r="G113" s="1116"/>
      <c r="H113" s="1116"/>
      <c r="I113" s="1116"/>
      <c r="J113" s="1116"/>
      <c r="K113" s="1116"/>
      <c r="L113" s="1116"/>
      <c r="M113" s="1116"/>
      <c r="N113" s="1116"/>
      <c r="O113" s="1116"/>
      <c r="P113" s="1116"/>
      <c r="Q113" s="1116"/>
      <c r="R113" s="1116"/>
      <c r="S113" s="1116"/>
      <c r="T113" s="1116"/>
      <c r="U113" s="1116"/>
      <c r="V113" s="1116"/>
      <c r="W113" s="1116"/>
      <c r="X113" s="1116"/>
      <c r="Y113" s="1116"/>
      <c r="Z113" s="1116"/>
      <c r="AA113" s="1116"/>
      <c r="AB113" s="1116"/>
      <c r="AC113" s="1116"/>
      <c r="AD113" s="1116"/>
      <c r="AE113" s="1116"/>
      <c r="AF113" s="1116"/>
      <c r="AG113" s="1116"/>
      <c r="AH113" s="1116"/>
      <c r="AI113" s="1116"/>
      <c r="AJ113" s="1116"/>
      <c r="AK113" s="1116"/>
      <c r="AL113" s="1116"/>
      <c r="AM113" s="1116"/>
      <c r="AN113" s="1116"/>
      <c r="AO113" s="1116"/>
      <c r="AP113" s="1116"/>
      <c r="AQ113" s="1116"/>
      <c r="AR113" s="1116"/>
      <c r="AS113" s="1116"/>
      <c r="AT113" s="1116"/>
      <c r="AU113" s="1116"/>
      <c r="AV113" s="1116"/>
      <c r="AW113" s="1116"/>
      <c r="AX113" s="1116"/>
      <c r="AY113" s="1116"/>
      <c r="AZ113" s="253"/>
      <c r="BA113" s="253"/>
      <c r="BB113" s="253"/>
      <c r="BC113" s="253"/>
      <c r="BD113" s="253"/>
      <c r="BE113" s="253"/>
      <c r="BF113" s="253"/>
      <c r="BG113" s="253"/>
      <c r="BH113" s="253"/>
      <c r="BI113" s="253"/>
      <c r="BJ113" s="253"/>
      <c r="BK113" s="253"/>
      <c r="BL113" s="253"/>
      <c r="BM113" s="253"/>
      <c r="BN113" s="253"/>
      <c r="BO113" s="253"/>
      <c r="BP113" s="253"/>
      <c r="BQ113" s="253"/>
      <c r="BR113" s="253"/>
      <c r="BS113" s="253"/>
      <c r="BT113" s="253"/>
      <c r="BU113" s="253"/>
      <c r="BV113" s="253"/>
      <c r="BW113" s="250"/>
      <c r="BX113" s="250"/>
      <c r="BY113" s="250"/>
      <c r="BZ113" s="250"/>
      <c r="CA113" s="250"/>
      <c r="CB113" s="250"/>
      <c r="CC113" s="250"/>
      <c r="CD113" s="250"/>
      <c r="CE113" s="250"/>
      <c r="CF113" s="250"/>
      <c r="CG113" s="253"/>
    </row>
    <row r="114" spans="2:85" s="270" customFormat="1" ht="18" customHeight="1">
      <c r="B114" s="13"/>
      <c r="C114" s="13"/>
      <c r="D114" s="150"/>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169</v>
      </c>
      <c r="AV114" s="13"/>
      <c r="AW114" s="13" t="s">
        <v>169</v>
      </c>
      <c r="AX114" s="288"/>
      <c r="AY114" s="288"/>
      <c r="AZ114" s="288"/>
      <c r="BA114" s="288"/>
      <c r="BB114" s="288"/>
      <c r="BC114" s="288"/>
      <c r="BD114" s="288" t="s">
        <v>131</v>
      </c>
      <c r="BE114" s="288" t="s">
        <v>132</v>
      </c>
      <c r="BF114" s="288"/>
      <c r="BG114" s="288"/>
      <c r="BH114" s="288"/>
      <c r="BI114" s="288"/>
      <c r="BJ114" s="288"/>
      <c r="BK114" s="288"/>
      <c r="BL114" s="288"/>
      <c r="BM114" s="288"/>
      <c r="BN114" s="288"/>
      <c r="BO114" s="288"/>
      <c r="BP114" s="289"/>
      <c r="BQ114" s="289"/>
      <c r="BR114" s="289"/>
      <c r="BS114" s="288"/>
      <c r="BT114" s="288"/>
      <c r="BU114" s="288"/>
      <c r="BV114" s="288"/>
      <c r="CG114" s="278"/>
    </row>
    <row r="115" spans="2:85" s="270" customFormat="1" ht="18" customHeight="1">
      <c r="B115" s="270" t="s">
        <v>136</v>
      </c>
      <c r="C115" s="160" t="s">
        <v>159</v>
      </c>
      <c r="D115" s="16" t="s">
        <v>134</v>
      </c>
      <c r="AW115" s="136">
        <v>24</v>
      </c>
      <c r="AX115" s="16"/>
      <c r="AY115" s="16"/>
      <c r="AZ115" s="16"/>
      <c r="BA115" s="16"/>
      <c r="BB115" s="16"/>
      <c r="BC115" s="16"/>
      <c r="BD115" s="16">
        <v>15</v>
      </c>
      <c r="BE115" s="16">
        <v>125</v>
      </c>
      <c r="CD115" s="254"/>
      <c r="CG115" s="278"/>
    </row>
    <row r="116" spans="2:85" s="270" customFormat="1" ht="18" customHeight="1">
      <c r="B116" s="270" t="s">
        <v>136</v>
      </c>
      <c r="C116" s="290" t="s">
        <v>160</v>
      </c>
      <c r="D116" s="16" t="s">
        <v>140</v>
      </c>
      <c r="AW116" s="136">
        <v>24</v>
      </c>
      <c r="AX116" s="16"/>
      <c r="AY116" s="16"/>
      <c r="AZ116" s="16"/>
      <c r="BA116" s="16"/>
      <c r="BB116" s="16"/>
      <c r="BC116" s="16"/>
      <c r="BD116" s="16">
        <v>10</v>
      </c>
      <c r="BE116" s="16">
        <v>110</v>
      </c>
      <c r="CD116" s="254"/>
      <c r="CG116" s="278"/>
    </row>
    <row r="117" spans="3:85" s="270" customFormat="1" ht="18" customHeight="1">
      <c r="C117" s="290"/>
      <c r="D117" s="16"/>
      <c r="AW117" s="248"/>
      <c r="AX117" s="124"/>
      <c r="AY117" s="124"/>
      <c r="AZ117" s="124"/>
      <c r="BA117" s="124"/>
      <c r="BB117" s="124"/>
      <c r="BC117" s="124"/>
      <c r="BD117" s="124"/>
      <c r="BE117" s="124"/>
      <c r="CD117" s="254"/>
      <c r="CG117" s="278"/>
    </row>
    <row r="118" spans="2:85" s="270" customFormat="1" ht="18" customHeight="1">
      <c r="B118" s="268" t="s">
        <v>92</v>
      </c>
      <c r="C118" s="290" t="s">
        <v>161</v>
      </c>
      <c r="D118" s="16" t="s">
        <v>140</v>
      </c>
      <c r="AW118" s="248">
        <v>24</v>
      </c>
      <c r="AX118" s="124"/>
      <c r="AY118" s="124"/>
      <c r="AZ118" s="124"/>
      <c r="BA118" s="124"/>
      <c r="BB118" s="124"/>
      <c r="BC118" s="124"/>
      <c r="BD118" s="124">
        <v>20</v>
      </c>
      <c r="BE118" s="124">
        <v>120</v>
      </c>
      <c r="CD118" s="254"/>
      <c r="CG118" s="278"/>
    </row>
    <row r="119" spans="4:85" s="270" customFormat="1" ht="18" customHeight="1">
      <c r="D119" s="252"/>
      <c r="AY119" s="278"/>
      <c r="CD119" s="254"/>
      <c r="CG119" s="278"/>
    </row>
    <row r="120" spans="2:85" s="270" customFormat="1" ht="26.25" customHeight="1">
      <c r="B120" s="270" t="s">
        <v>73</v>
      </c>
      <c r="C120" s="290" t="s">
        <v>165</v>
      </c>
      <c r="D120" s="16" t="s">
        <v>125</v>
      </c>
      <c r="AW120" s="136">
        <v>13</v>
      </c>
      <c r="AX120" s="16"/>
      <c r="AY120" s="16"/>
      <c r="AZ120" s="16"/>
      <c r="BA120" s="16"/>
      <c r="BB120" s="16"/>
      <c r="BC120" s="16"/>
      <c r="BD120" s="16">
        <v>45</v>
      </c>
      <c r="BE120" s="16">
        <v>115</v>
      </c>
      <c r="CD120" s="254"/>
      <c r="CG120" s="278"/>
    </row>
    <row r="121" spans="4:85" s="270" customFormat="1" ht="18" customHeight="1">
      <c r="D121" s="252"/>
      <c r="AY121" s="278"/>
      <c r="CD121" s="254"/>
      <c r="CG121" s="278"/>
    </row>
    <row r="122" spans="2:85" s="270" customFormat="1" ht="26.25" customHeight="1" thickBot="1">
      <c r="B122" s="270" t="s">
        <v>69</v>
      </c>
      <c r="C122" s="291" t="s">
        <v>166</v>
      </c>
      <c r="D122" s="16" t="s">
        <v>145</v>
      </c>
      <c r="AW122" s="136">
        <v>34</v>
      </c>
      <c r="AX122" s="16"/>
      <c r="AY122" s="16"/>
      <c r="AZ122" s="16"/>
      <c r="BA122" s="16"/>
      <c r="BB122" s="16"/>
      <c r="BC122" s="16"/>
      <c r="BD122" s="16">
        <v>8</v>
      </c>
      <c r="BE122" s="16">
        <v>37</v>
      </c>
      <c r="CD122" s="254"/>
      <c r="CG122" s="278"/>
    </row>
    <row r="123" spans="4:85" s="270" customFormat="1" ht="18" customHeight="1">
      <c r="D123" s="252"/>
      <c r="AY123" s="278"/>
      <c r="CD123" s="254"/>
      <c r="CG123" s="278"/>
    </row>
    <row r="124" spans="2:85" s="270" customFormat="1" ht="18" customHeight="1" thickBot="1">
      <c r="B124" s="270" t="s">
        <v>71</v>
      </c>
      <c r="C124" s="292" t="s">
        <v>167</v>
      </c>
      <c r="D124" s="16" t="s">
        <v>145</v>
      </c>
      <c r="AW124" s="136">
        <v>34</v>
      </c>
      <c r="AX124" s="124"/>
      <c r="AY124" s="124"/>
      <c r="AZ124" s="280"/>
      <c r="BA124" s="280"/>
      <c r="BB124" s="280"/>
      <c r="BC124" s="280"/>
      <c r="BD124" s="124">
        <v>34</v>
      </c>
      <c r="BE124" s="124">
        <v>11</v>
      </c>
      <c r="CD124" s="254"/>
      <c r="CG124" s="278"/>
    </row>
    <row r="125" spans="4:85" s="270" customFormat="1" ht="18" customHeight="1">
      <c r="D125" s="252"/>
      <c r="AY125" s="278"/>
      <c r="CD125" s="254"/>
      <c r="CG125" s="278"/>
    </row>
    <row r="126" spans="2:85" s="270" customFormat="1" ht="18" customHeight="1" thickBot="1">
      <c r="B126" s="270" t="s">
        <v>70</v>
      </c>
      <c r="C126" s="293" t="s">
        <v>162</v>
      </c>
      <c r="D126" s="16" t="s">
        <v>140</v>
      </c>
      <c r="AW126" s="294">
        <v>24</v>
      </c>
      <c r="AX126" s="16"/>
      <c r="AY126" s="16"/>
      <c r="AZ126" s="16"/>
      <c r="BA126" s="16"/>
      <c r="BB126" s="16"/>
      <c r="BC126" s="16"/>
      <c r="BD126" s="16">
        <v>12</v>
      </c>
      <c r="BE126" s="16">
        <v>68</v>
      </c>
      <c r="CD126" s="254"/>
      <c r="CG126" s="278"/>
    </row>
    <row r="127" spans="2:85" s="270" customFormat="1" ht="18" customHeight="1" thickBot="1">
      <c r="B127" s="270" t="s">
        <v>70</v>
      </c>
      <c r="C127" s="295" t="s">
        <v>164</v>
      </c>
      <c r="D127" s="16" t="s">
        <v>149</v>
      </c>
      <c r="AW127" s="294">
        <v>28</v>
      </c>
      <c r="AX127" s="16"/>
      <c r="AY127" s="16"/>
      <c r="AZ127" s="16"/>
      <c r="BA127" s="16"/>
      <c r="BB127" s="16"/>
      <c r="BC127" s="16"/>
      <c r="BD127" s="16">
        <v>24</v>
      </c>
      <c r="BE127" s="16">
        <v>66</v>
      </c>
      <c r="CD127" s="254"/>
      <c r="CG127" s="278"/>
    </row>
    <row r="128" spans="2:85" s="270" customFormat="1" ht="18" customHeight="1">
      <c r="B128" s="270" t="s">
        <v>70</v>
      </c>
      <c r="C128" s="296" t="s">
        <v>163</v>
      </c>
      <c r="D128" s="16" t="s">
        <v>149</v>
      </c>
      <c r="AW128" s="294">
        <v>28</v>
      </c>
      <c r="AX128" s="16"/>
      <c r="AY128" s="16"/>
      <c r="AZ128" s="16"/>
      <c r="BA128" s="16"/>
      <c r="BB128" s="16"/>
      <c r="BC128" s="16"/>
      <c r="BD128" s="16">
        <v>24</v>
      </c>
      <c r="BE128" s="16">
        <v>66</v>
      </c>
      <c r="CD128" s="254"/>
      <c r="CG128" s="278"/>
    </row>
    <row r="129" spans="4:85" s="270" customFormat="1" ht="18" customHeight="1">
      <c r="D129" s="252"/>
      <c r="AY129" s="278"/>
      <c r="CD129" s="254"/>
      <c r="CG129" s="278"/>
    </row>
    <row r="130" spans="2:85" s="270" customFormat="1" ht="18" customHeight="1">
      <c r="B130" s="270" t="s">
        <v>130</v>
      </c>
      <c r="C130" s="297" t="s">
        <v>168</v>
      </c>
      <c r="D130" s="16" t="s">
        <v>134</v>
      </c>
      <c r="AW130" s="136">
        <v>26</v>
      </c>
      <c r="AX130" s="16"/>
      <c r="AY130" s="16"/>
      <c r="AZ130" s="16"/>
      <c r="BA130" s="16"/>
      <c r="BB130" s="16"/>
      <c r="BC130" s="16"/>
      <c r="BD130" s="16">
        <v>8</v>
      </c>
      <c r="BE130" s="16">
        <v>72</v>
      </c>
      <c r="CD130" s="254"/>
      <c r="CG130" s="278"/>
    </row>
    <row r="131" spans="4:85" s="270" customFormat="1" ht="18" customHeight="1">
      <c r="D131" s="252"/>
      <c r="AY131" s="278"/>
      <c r="BD131" s="270">
        <f>SUM(BD115:BD130)</f>
        <v>200</v>
      </c>
      <c r="BE131" s="270">
        <f>SUM(BE115:BE130)</f>
        <v>790</v>
      </c>
      <c r="CD131" s="254"/>
      <c r="CG131" s="278"/>
    </row>
    <row r="132" spans="4:85" s="270" customFormat="1" ht="18" customHeight="1">
      <c r="D132" s="252"/>
      <c r="AY132" s="278"/>
      <c r="BD132" s="1107">
        <f>SUM(BD131:BE131)</f>
        <v>990</v>
      </c>
      <c r="BE132" s="1107"/>
      <c r="CD132" s="254"/>
      <c r="CG132" s="278"/>
    </row>
    <row r="133" ht="18" customHeight="1"/>
    <row r="134" ht="18" customHeight="1"/>
    <row r="135" ht="18" customHeight="1">
      <c r="B135" s="270" t="s">
        <v>55</v>
      </c>
    </row>
    <row r="136" ht="18" customHeight="1">
      <c r="B136" s="250" t="s">
        <v>56</v>
      </c>
    </row>
    <row r="137" ht="18" customHeight="1">
      <c r="B137" s="250" t="s">
        <v>57</v>
      </c>
    </row>
    <row r="138" spans="2:50" ht="18" customHeight="1">
      <c r="B138" s="250" t="s">
        <v>58</v>
      </c>
      <c r="AX138" s="298"/>
    </row>
    <row r="139" ht="18" customHeight="1">
      <c r="B139" s="250" t="s">
        <v>59</v>
      </c>
    </row>
    <row r="140" spans="2:85" ht="18" customHeight="1">
      <c r="B140" s="250" t="s">
        <v>60</v>
      </c>
      <c r="D140" s="250"/>
      <c r="AY140" s="250"/>
      <c r="CD140" s="250"/>
      <c r="CG140" s="250"/>
    </row>
    <row r="141" spans="2:85" ht="12.75">
      <c r="B141" s="250" t="s">
        <v>61</v>
      </c>
      <c r="D141" s="250"/>
      <c r="AY141" s="250"/>
      <c r="CD141" s="250"/>
      <c r="CG141" s="250"/>
    </row>
    <row r="142" spans="2:85" ht="12.75">
      <c r="B142" s="250" t="s">
        <v>62</v>
      </c>
      <c r="D142" s="250"/>
      <c r="AY142" s="250"/>
      <c r="CD142" s="250"/>
      <c r="CG142" s="250"/>
    </row>
    <row r="143" spans="2:85" ht="12.75">
      <c r="B143" s="250" t="s">
        <v>63</v>
      </c>
      <c r="D143" s="250"/>
      <c r="AY143" s="250"/>
      <c r="CD143" s="250"/>
      <c r="CG143" s="250"/>
    </row>
  </sheetData>
  <sheetProtection/>
  <mergeCells count="155">
    <mergeCell ref="AZ96:BN96"/>
    <mergeCell ref="BW96:CD96"/>
    <mergeCell ref="BW99:CD99"/>
    <mergeCell ref="C113:AY113"/>
    <mergeCell ref="BD132:BE132"/>
    <mergeCell ref="BX82:BX93"/>
    <mergeCell ref="CD82:CD93"/>
    <mergeCell ref="CE82:CE93"/>
    <mergeCell ref="CF82:CF93"/>
    <mergeCell ref="CG82:CG93"/>
    <mergeCell ref="CI95:CK95"/>
    <mergeCell ref="BX71:BX81"/>
    <mergeCell ref="CD71:CD81"/>
    <mergeCell ref="CE71:CE81"/>
    <mergeCell ref="CF71:CF81"/>
    <mergeCell ref="CG71:CG81"/>
    <mergeCell ref="A82:A93"/>
    <mergeCell ref="B82:B93"/>
    <mergeCell ref="AU82:AU93"/>
    <mergeCell ref="BP82:BP93"/>
    <mergeCell ref="BV82:BV93"/>
    <mergeCell ref="BX62:BX70"/>
    <mergeCell ref="CD62:CD70"/>
    <mergeCell ref="CE62:CE70"/>
    <mergeCell ref="CF62:CF70"/>
    <mergeCell ref="CG62:CG70"/>
    <mergeCell ref="A71:A81"/>
    <mergeCell ref="B71:B80"/>
    <mergeCell ref="AU71:AU81"/>
    <mergeCell ref="BV71:BV81"/>
    <mergeCell ref="BW71:BW81"/>
    <mergeCell ref="CD58:CD61"/>
    <mergeCell ref="CE58:CE61"/>
    <mergeCell ref="CF58:CF61"/>
    <mergeCell ref="CG58:CG61"/>
    <mergeCell ref="A62:A70"/>
    <mergeCell ref="B62:B69"/>
    <mergeCell ref="AU62:AU70"/>
    <mergeCell ref="BP62:BP69"/>
    <mergeCell ref="BV62:BV70"/>
    <mergeCell ref="BW62:BW70"/>
    <mergeCell ref="CF50:CF57"/>
    <mergeCell ref="CG50:CG57"/>
    <mergeCell ref="A58:A61"/>
    <mergeCell ref="B58:B61"/>
    <mergeCell ref="AU58:AU61"/>
    <mergeCell ref="BN58:BN61"/>
    <mergeCell ref="BP58:BP61"/>
    <mergeCell ref="BV58:BV61"/>
    <mergeCell ref="BW58:BW61"/>
    <mergeCell ref="BX58:BX61"/>
    <mergeCell ref="CG35:CG49"/>
    <mergeCell ref="A50:A57"/>
    <mergeCell ref="B50:B56"/>
    <mergeCell ref="AU50:AU57"/>
    <mergeCell ref="BP50:BP56"/>
    <mergeCell ref="BV50:BV57"/>
    <mergeCell ref="BW50:BW57"/>
    <mergeCell ref="BX50:BX57"/>
    <mergeCell ref="CD50:CD57"/>
    <mergeCell ref="CE50:CE57"/>
    <mergeCell ref="BV35:BV49"/>
    <mergeCell ref="BW35:BW49"/>
    <mergeCell ref="BX35:BX49"/>
    <mergeCell ref="CD35:CD49"/>
    <mergeCell ref="CE35:CE49"/>
    <mergeCell ref="CF35:CF49"/>
    <mergeCell ref="BX23:BX34"/>
    <mergeCell ref="CD23:CD34"/>
    <mergeCell ref="CE23:CE34"/>
    <mergeCell ref="CF23:CF34"/>
    <mergeCell ref="CG23:CG34"/>
    <mergeCell ref="A35:A49"/>
    <mergeCell ref="B35:B49"/>
    <mergeCell ref="AU35:AU45"/>
    <mergeCell ref="BN35:BN49"/>
    <mergeCell ref="BP35:BP49"/>
    <mergeCell ref="CE9:CE22"/>
    <mergeCell ref="CF9:CF22"/>
    <mergeCell ref="CG9:CG22"/>
    <mergeCell ref="A23:A34"/>
    <mergeCell ref="B23:B34"/>
    <mergeCell ref="AU23:AU34"/>
    <mergeCell ref="BN23:BN26"/>
    <mergeCell ref="BP23:BP34"/>
    <mergeCell ref="BV23:BV34"/>
    <mergeCell ref="BW23:BW34"/>
    <mergeCell ref="AU9:AU22"/>
    <mergeCell ref="BP9:BP22"/>
    <mergeCell ref="BV9:BV22"/>
    <mergeCell ref="BW9:BW22"/>
    <mergeCell ref="BX9:BX22"/>
    <mergeCell ref="CD9:CD22"/>
    <mergeCell ref="AC7:AF7"/>
    <mergeCell ref="AG7:AK7"/>
    <mergeCell ref="AL7:AO7"/>
    <mergeCell ref="AP7:AT7"/>
    <mergeCell ref="A9:A22"/>
    <mergeCell ref="B9:B22"/>
    <mergeCell ref="E7:H7"/>
    <mergeCell ref="I7:L7"/>
    <mergeCell ref="M7:Q7"/>
    <mergeCell ref="R7:U7"/>
    <mergeCell ref="V7:Y7"/>
    <mergeCell ref="Z7:AB7"/>
    <mergeCell ref="BZ6:BZ7"/>
    <mergeCell ref="CA6:CA7"/>
    <mergeCell ref="CB6:CB7"/>
    <mergeCell ref="CC6:CC7"/>
    <mergeCell ref="BN6:BN7"/>
    <mergeCell ref="BO6:BO7"/>
    <mergeCell ref="BP6:BP7"/>
    <mergeCell ref="BQ6:BQ7"/>
    <mergeCell ref="CE6:CE7"/>
    <mergeCell ref="CF6:CF7"/>
    <mergeCell ref="BT6:BT7"/>
    <mergeCell ref="BU6:BU7"/>
    <mergeCell ref="BV6:BV7"/>
    <mergeCell ref="BW6:BW7"/>
    <mergeCell ref="BX6:BX7"/>
    <mergeCell ref="BY6:BY7"/>
    <mergeCell ref="BR6:BR7"/>
    <mergeCell ref="BS6:BS7"/>
    <mergeCell ref="BH6:BH7"/>
    <mergeCell ref="BI6:BI7"/>
    <mergeCell ref="BJ6:BJ7"/>
    <mergeCell ref="BK6:BK7"/>
    <mergeCell ref="BL6:BL7"/>
    <mergeCell ref="BM6:BM7"/>
    <mergeCell ref="AX6:AZ6"/>
    <mergeCell ref="BA6:BA7"/>
    <mergeCell ref="BB6:BB7"/>
    <mergeCell ref="BC6:BC7"/>
    <mergeCell ref="BD6:BF6"/>
    <mergeCell ref="BG6:BG7"/>
    <mergeCell ref="CE5:CF5"/>
    <mergeCell ref="CG5:CG7"/>
    <mergeCell ref="CI5:CL5"/>
    <mergeCell ref="CM5:CP5"/>
    <mergeCell ref="C6:C7"/>
    <mergeCell ref="D6:D7"/>
    <mergeCell ref="E6:Y6"/>
    <mergeCell ref="Z6:AU6"/>
    <mergeCell ref="AV6:AV7"/>
    <mergeCell ref="AW6:AW7"/>
    <mergeCell ref="A1:D1"/>
    <mergeCell ref="A2:D2"/>
    <mergeCell ref="AW2:CG2"/>
    <mergeCell ref="AW3:CG3"/>
    <mergeCell ref="A5:A7"/>
    <mergeCell ref="B5:B7"/>
    <mergeCell ref="C5:BM5"/>
    <mergeCell ref="BN5:BX5"/>
    <mergeCell ref="BY5:CC5"/>
    <mergeCell ref="CD5:CD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Y42"/>
  <sheetViews>
    <sheetView tabSelected="1" zoomScale="115" zoomScaleNormal="115" zoomScalePageLayoutView="0" workbookViewId="0" topLeftCell="A7">
      <selection activeCell="W35" sqref="W35"/>
    </sheetView>
  </sheetViews>
  <sheetFormatPr defaultColWidth="9.140625" defaultRowHeight="15"/>
  <cols>
    <col min="1" max="1" width="5.140625" style="0" customWidth="1"/>
    <col min="2" max="2" width="5.00390625" style="0" customWidth="1"/>
    <col min="3" max="3" width="4.00390625" style="0" customWidth="1"/>
    <col min="4" max="22" width="6.421875" style="0" customWidth="1"/>
    <col min="23" max="23" width="5.57421875" style="0" customWidth="1"/>
    <col min="24" max="41" width="3.8515625" style="0" customWidth="1"/>
  </cols>
  <sheetData>
    <row r="1" spans="1:22" ht="15.75">
      <c r="A1" s="1185" t="s">
        <v>75</v>
      </c>
      <c r="B1" s="1185"/>
      <c r="C1" s="1185"/>
      <c r="D1" s="1185"/>
      <c r="E1" s="1185"/>
      <c r="F1" s="1185"/>
      <c r="G1" s="1185"/>
      <c r="H1" s="1185"/>
      <c r="I1" s="1185"/>
      <c r="J1" s="1185"/>
      <c r="K1" s="1185"/>
      <c r="L1" s="60"/>
      <c r="M1" s="60"/>
      <c r="N1" s="1186" t="s">
        <v>76</v>
      </c>
      <c r="O1" s="1186"/>
      <c r="P1" s="1186"/>
      <c r="Q1" s="1186"/>
      <c r="R1" s="1186"/>
      <c r="S1" s="1186"/>
      <c r="T1" s="1186"/>
      <c r="U1" s="1186"/>
      <c r="V1" s="1186"/>
    </row>
    <row r="2" spans="1:22" ht="14.25" customHeight="1">
      <c r="A2" s="1187" t="s">
        <v>74</v>
      </c>
      <c r="B2" s="1187"/>
      <c r="C2" s="1187"/>
      <c r="D2" s="1187"/>
      <c r="E2" s="1187"/>
      <c r="F2" s="1187"/>
      <c r="G2" s="1187"/>
      <c r="H2" s="1187"/>
      <c r="I2" s="1187"/>
      <c r="J2" s="1187"/>
      <c r="K2" s="1187"/>
      <c r="L2" s="60"/>
      <c r="M2" s="60"/>
      <c r="N2" s="1188" t="s">
        <v>77</v>
      </c>
      <c r="O2" s="1188"/>
      <c r="P2" s="1188"/>
      <c r="Q2" s="1188"/>
      <c r="R2" s="1188"/>
      <c r="S2" s="1188"/>
      <c r="T2" s="1188"/>
      <c r="U2" s="1188"/>
      <c r="V2" s="1188"/>
    </row>
    <row r="3" spans="1:22" ht="6.75" customHeight="1">
      <c r="A3" s="9"/>
      <c r="B3" s="20"/>
      <c r="C3" s="20"/>
      <c r="D3" s="20"/>
      <c r="E3" s="20"/>
      <c r="F3" s="9"/>
      <c r="G3" s="9"/>
      <c r="H3" s="9"/>
      <c r="I3" s="9"/>
      <c r="J3" s="9"/>
      <c r="K3" s="9"/>
      <c r="L3" s="9"/>
      <c r="M3" s="9"/>
      <c r="N3" s="9"/>
      <c r="O3" s="9"/>
      <c r="P3" s="21"/>
      <c r="Q3" s="9"/>
      <c r="R3" s="9"/>
      <c r="S3" s="9"/>
      <c r="T3" s="9"/>
      <c r="U3" s="9"/>
      <c r="V3" s="9"/>
    </row>
    <row r="4" spans="1:22" ht="18.75">
      <c r="A4" s="1182" t="s">
        <v>525</v>
      </c>
      <c r="B4" s="1182"/>
      <c r="C4" s="1182"/>
      <c r="D4" s="1182"/>
      <c r="E4" s="1182"/>
      <c r="F4" s="1182"/>
      <c r="G4" s="1182"/>
      <c r="H4" s="1182"/>
      <c r="I4" s="1182"/>
      <c r="J4" s="1182"/>
      <c r="K4" s="1182"/>
      <c r="L4" s="1182"/>
      <c r="M4" s="1182"/>
      <c r="N4" s="1182"/>
      <c r="O4" s="1182"/>
      <c r="P4" s="1182"/>
      <c r="Q4" s="1182"/>
      <c r="R4" s="1182"/>
      <c r="S4" s="1182"/>
      <c r="T4" s="1182"/>
      <c r="U4" s="1182"/>
      <c r="V4" s="1182"/>
    </row>
    <row r="5" spans="1:22" ht="17.25" customHeight="1">
      <c r="A5" s="1182" t="s">
        <v>599</v>
      </c>
      <c r="B5" s="1182"/>
      <c r="C5" s="1182"/>
      <c r="D5" s="1182"/>
      <c r="E5" s="1182"/>
      <c r="F5" s="1182"/>
      <c r="G5" s="1182"/>
      <c r="H5" s="1182"/>
      <c r="I5" s="1182"/>
      <c r="J5" s="1182"/>
      <c r="K5" s="1182"/>
      <c r="L5" s="1182"/>
      <c r="M5" s="1182"/>
      <c r="N5" s="1182"/>
      <c r="O5" s="1182"/>
      <c r="P5" s="1182"/>
      <c r="Q5" s="1182"/>
      <c r="R5" s="1182"/>
      <c r="S5" s="1182"/>
      <c r="T5" s="1182"/>
      <c r="U5" s="1182"/>
      <c r="V5" s="1182"/>
    </row>
    <row r="6" spans="1:22" ht="16.5" customHeight="1">
      <c r="A6" s="1182" t="s">
        <v>527</v>
      </c>
      <c r="B6" s="1182"/>
      <c r="C6" s="1182"/>
      <c r="D6" s="1182"/>
      <c r="E6" s="1182"/>
      <c r="F6" s="1182"/>
      <c r="G6" s="1182"/>
      <c r="H6" s="1182"/>
      <c r="I6" s="1182"/>
      <c r="J6" s="1182"/>
      <c r="K6" s="1182"/>
      <c r="L6" s="1182"/>
      <c r="M6" s="1182"/>
      <c r="N6" s="1182"/>
      <c r="O6" s="1182"/>
      <c r="P6" s="1182"/>
      <c r="Q6" s="1182"/>
      <c r="R6" s="1182"/>
      <c r="S6" s="1182"/>
      <c r="T6" s="1182"/>
      <c r="U6" s="1182"/>
      <c r="V6" s="1182"/>
    </row>
    <row r="7" spans="1:22" ht="4.5" customHeight="1" thickBot="1">
      <c r="A7" s="9"/>
      <c r="B7" s="9"/>
      <c r="C7" s="9"/>
      <c r="D7" s="9"/>
      <c r="E7" s="9"/>
      <c r="F7" s="9"/>
      <c r="G7" s="9"/>
      <c r="H7" s="9"/>
      <c r="I7" s="9"/>
      <c r="J7" s="9"/>
      <c r="K7" s="9"/>
      <c r="L7" s="9"/>
      <c r="M7" s="9"/>
      <c r="N7" s="36"/>
      <c r="O7" s="9"/>
      <c r="P7" s="9"/>
      <c r="Q7" s="9"/>
      <c r="R7" s="9"/>
      <c r="S7" s="9"/>
      <c r="T7" s="9"/>
      <c r="U7" s="9"/>
      <c r="V7" s="9"/>
    </row>
    <row r="8" spans="1:23" s="632" customFormat="1" ht="16.5" customHeight="1" thickTop="1">
      <c r="A8" s="1183" t="s">
        <v>67</v>
      </c>
      <c r="B8" s="1184"/>
      <c r="C8" s="1184" t="s">
        <v>447</v>
      </c>
      <c r="D8" s="1176" t="s">
        <v>516</v>
      </c>
      <c r="E8" s="1176"/>
      <c r="F8" s="1176" t="s">
        <v>531</v>
      </c>
      <c r="G8" s="1176"/>
      <c r="H8" s="1176" t="s">
        <v>532</v>
      </c>
      <c r="I8" s="1176"/>
      <c r="J8" s="1176"/>
      <c r="K8" s="1176"/>
      <c r="L8" s="1176" t="s">
        <v>533</v>
      </c>
      <c r="M8" s="1176"/>
      <c r="N8" s="1176"/>
      <c r="O8" s="1176"/>
      <c r="P8" s="1176"/>
      <c r="Q8" s="1176" t="s">
        <v>534</v>
      </c>
      <c r="R8" s="1176"/>
      <c r="S8" s="1176"/>
      <c r="T8" s="1176"/>
      <c r="U8" s="1176" t="s">
        <v>154</v>
      </c>
      <c r="V8" s="1176"/>
      <c r="W8" s="1177"/>
    </row>
    <row r="9" spans="1:23" s="632" customFormat="1" ht="20.25" customHeight="1">
      <c r="A9" s="1191" t="s">
        <v>78</v>
      </c>
      <c r="B9" s="1189"/>
      <c r="C9" s="1189"/>
      <c r="D9" s="593" t="s">
        <v>471</v>
      </c>
      <c r="E9" s="593" t="s">
        <v>472</v>
      </c>
      <c r="F9" s="593" t="s">
        <v>452</v>
      </c>
      <c r="G9" s="590" t="s">
        <v>444</v>
      </c>
      <c r="H9" s="590" t="s">
        <v>509</v>
      </c>
      <c r="I9" s="590" t="s">
        <v>451</v>
      </c>
      <c r="J9" s="590" t="s">
        <v>452</v>
      </c>
      <c r="K9" s="590" t="s">
        <v>444</v>
      </c>
      <c r="L9" s="590" t="s">
        <v>510</v>
      </c>
      <c r="M9" s="590" t="s">
        <v>511</v>
      </c>
      <c r="N9" s="590" t="s">
        <v>456</v>
      </c>
      <c r="O9" s="590" t="s">
        <v>457</v>
      </c>
      <c r="P9" s="590" t="s">
        <v>458</v>
      </c>
      <c r="Q9" s="590" t="s">
        <v>453</v>
      </c>
      <c r="R9" s="590" t="s">
        <v>454</v>
      </c>
      <c r="S9" s="590" t="s">
        <v>440</v>
      </c>
      <c r="T9" s="808" t="s">
        <v>439</v>
      </c>
      <c r="U9" s="590" t="s">
        <v>543</v>
      </c>
      <c r="V9" s="593" t="s">
        <v>542</v>
      </c>
      <c r="W9" s="868" t="s">
        <v>514</v>
      </c>
    </row>
    <row r="10" spans="1:23" s="632" customFormat="1" ht="12.75" customHeight="1" thickBot="1">
      <c r="A10" s="1192" t="s">
        <v>79</v>
      </c>
      <c r="B10" s="1190"/>
      <c r="C10" s="1190"/>
      <c r="D10" s="801">
        <v>1</v>
      </c>
      <c r="E10" s="801">
        <v>2</v>
      </c>
      <c r="F10" s="801">
        <v>3</v>
      </c>
      <c r="G10" s="801">
        <v>4</v>
      </c>
      <c r="H10" s="801">
        <v>5</v>
      </c>
      <c r="I10" s="801">
        <v>6</v>
      </c>
      <c r="J10" s="801">
        <v>7</v>
      </c>
      <c r="K10" s="801">
        <v>8</v>
      </c>
      <c r="L10" s="801">
        <v>9</v>
      </c>
      <c r="M10" s="801">
        <v>10</v>
      </c>
      <c r="N10" s="801">
        <v>11</v>
      </c>
      <c r="O10" s="801">
        <v>12</v>
      </c>
      <c r="P10" s="801">
        <v>13</v>
      </c>
      <c r="Q10" s="801">
        <v>14</v>
      </c>
      <c r="R10" s="801">
        <v>15</v>
      </c>
      <c r="S10" s="801">
        <v>16</v>
      </c>
      <c r="T10" s="828">
        <v>17</v>
      </c>
      <c r="U10" s="801">
        <v>18</v>
      </c>
      <c r="V10" s="741">
        <v>19</v>
      </c>
      <c r="W10" s="835">
        <v>20</v>
      </c>
    </row>
    <row r="11" spans="1:23" s="632" customFormat="1" ht="8.25" customHeight="1">
      <c r="A11" s="1193" t="s">
        <v>80</v>
      </c>
      <c r="B11" s="1203" t="s">
        <v>81</v>
      </c>
      <c r="C11" s="635" t="s">
        <v>448</v>
      </c>
      <c r="D11" s="793"/>
      <c r="E11" s="793"/>
      <c r="F11" s="879"/>
      <c r="G11" s="879"/>
      <c r="H11" s="879"/>
      <c r="I11" s="879"/>
      <c r="J11" s="879"/>
      <c r="K11" s="879"/>
      <c r="L11" s="879"/>
      <c r="M11" s="879"/>
      <c r="N11" s="1196" t="s">
        <v>593</v>
      </c>
      <c r="O11" s="1196"/>
      <c r="P11" s="1196"/>
      <c r="Q11" s="1196"/>
      <c r="R11" s="1196"/>
      <c r="S11" s="1196"/>
      <c r="T11" s="1196"/>
      <c r="U11" s="1196"/>
      <c r="V11" s="1196"/>
      <c r="W11" s="838"/>
    </row>
    <row r="12" spans="1:23" s="632" customFormat="1" ht="8.25" customHeight="1">
      <c r="A12" s="1194"/>
      <c r="B12" s="1199"/>
      <c r="C12" s="113" t="s">
        <v>449</v>
      </c>
      <c r="D12" s="794"/>
      <c r="E12" s="794"/>
      <c r="F12" s="880"/>
      <c r="G12" s="880"/>
      <c r="H12" s="880"/>
      <c r="I12" s="880"/>
      <c r="J12" s="880"/>
      <c r="K12" s="880"/>
      <c r="L12" s="880"/>
      <c r="M12" s="880"/>
      <c r="N12" s="1197"/>
      <c r="O12" s="1197"/>
      <c r="P12" s="1197"/>
      <c r="Q12" s="1197"/>
      <c r="R12" s="1197"/>
      <c r="S12" s="1197"/>
      <c r="T12" s="1197"/>
      <c r="U12" s="1197"/>
      <c r="V12" s="1197"/>
      <c r="W12" s="839"/>
    </row>
    <row r="13" spans="1:23" s="604" customFormat="1" ht="8.25" customHeight="1">
      <c r="A13" s="1194"/>
      <c r="B13" s="1199" t="s">
        <v>82</v>
      </c>
      <c r="C13" s="113" t="s">
        <v>448</v>
      </c>
      <c r="D13" s="794"/>
      <c r="E13" s="794"/>
      <c r="F13" s="880"/>
      <c r="G13" s="880"/>
      <c r="H13" s="880"/>
      <c r="I13" s="880"/>
      <c r="J13" s="880"/>
      <c r="K13" s="880"/>
      <c r="L13" s="880"/>
      <c r="M13" s="880"/>
      <c r="N13" s="1197"/>
      <c r="O13" s="1197"/>
      <c r="P13" s="1197"/>
      <c r="Q13" s="1197"/>
      <c r="R13" s="1197"/>
      <c r="S13" s="1197"/>
      <c r="T13" s="1197"/>
      <c r="U13" s="1197"/>
      <c r="V13" s="1197"/>
      <c r="W13" s="839"/>
    </row>
    <row r="14" spans="1:23" s="604" customFormat="1" ht="8.25" customHeight="1" thickBot="1">
      <c r="A14" s="1195"/>
      <c r="B14" s="1200"/>
      <c r="C14" s="633" t="s">
        <v>449</v>
      </c>
      <c r="D14" s="840"/>
      <c r="E14" s="840"/>
      <c r="F14" s="881"/>
      <c r="G14" s="881"/>
      <c r="H14" s="881"/>
      <c r="I14" s="881"/>
      <c r="J14" s="881"/>
      <c r="K14" s="881"/>
      <c r="L14" s="881"/>
      <c r="M14" s="881"/>
      <c r="N14" s="1198"/>
      <c r="O14" s="1198"/>
      <c r="P14" s="1198"/>
      <c r="Q14" s="1198"/>
      <c r="R14" s="1198"/>
      <c r="S14" s="1198"/>
      <c r="T14" s="1198"/>
      <c r="U14" s="1198"/>
      <c r="V14" s="1198"/>
      <c r="W14" s="841"/>
    </row>
    <row r="15" spans="1:23" s="632" customFormat="1" ht="8.25" customHeight="1">
      <c r="A15" s="1193" t="s">
        <v>83</v>
      </c>
      <c r="B15" s="1203" t="s">
        <v>81</v>
      </c>
      <c r="C15" s="635" t="s">
        <v>448</v>
      </c>
      <c r="D15" s="231"/>
      <c r="E15" s="231"/>
      <c r="F15" s="1178" t="s">
        <v>586</v>
      </c>
      <c r="G15" s="1178"/>
      <c r="H15" s="1178"/>
      <c r="I15" s="1178"/>
      <c r="J15" s="1178"/>
      <c r="K15" s="1178"/>
      <c r="L15" s="1178"/>
      <c r="M15" s="1178"/>
      <c r="N15" s="1178"/>
      <c r="O15" s="1178"/>
      <c r="P15" s="1178"/>
      <c r="Q15" s="1178"/>
      <c r="R15" s="1178"/>
      <c r="S15" s="1178"/>
      <c r="T15" s="1178"/>
      <c r="U15" s="1196" t="s">
        <v>549</v>
      </c>
      <c r="V15" s="1196"/>
      <c r="W15" s="845"/>
    </row>
    <row r="16" spans="1:23" s="632" customFormat="1" ht="8.25" customHeight="1">
      <c r="A16" s="1194"/>
      <c r="B16" s="1199"/>
      <c r="C16" s="113" t="s">
        <v>449</v>
      </c>
      <c r="D16" s="221"/>
      <c r="E16" s="221"/>
      <c r="F16" s="1179"/>
      <c r="G16" s="1179"/>
      <c r="H16" s="1179"/>
      <c r="I16" s="1179"/>
      <c r="J16" s="1179"/>
      <c r="K16" s="1179"/>
      <c r="L16" s="1179"/>
      <c r="M16" s="1179"/>
      <c r="N16" s="1179"/>
      <c r="O16" s="1179"/>
      <c r="P16" s="1179"/>
      <c r="Q16" s="1179"/>
      <c r="R16" s="1179"/>
      <c r="S16" s="1179"/>
      <c r="T16" s="1179"/>
      <c r="U16" s="1197"/>
      <c r="V16" s="1197"/>
      <c r="W16" s="843"/>
    </row>
    <row r="17" spans="1:23" s="632" customFormat="1" ht="8.25" customHeight="1">
      <c r="A17" s="1194"/>
      <c r="B17" s="1199" t="s">
        <v>82</v>
      </c>
      <c r="C17" s="113" t="s">
        <v>448</v>
      </c>
      <c r="D17" s="221"/>
      <c r="E17" s="221"/>
      <c r="F17" s="1180" t="s">
        <v>591</v>
      </c>
      <c r="G17" s="1180"/>
      <c r="H17" s="1180"/>
      <c r="I17" s="1180"/>
      <c r="J17" s="1180"/>
      <c r="K17" s="1180"/>
      <c r="L17" s="1180"/>
      <c r="M17" s="1180"/>
      <c r="N17" s="1180"/>
      <c r="O17" s="1180"/>
      <c r="P17" s="1180"/>
      <c r="Q17" s="1180"/>
      <c r="R17" s="1180"/>
      <c r="S17" s="1180"/>
      <c r="T17" s="1180"/>
      <c r="U17" s="1197"/>
      <c r="V17" s="1197"/>
      <c r="W17" s="843"/>
    </row>
    <row r="18" spans="1:23" s="632" customFormat="1" ht="8.25" customHeight="1" thickBot="1">
      <c r="A18" s="1195"/>
      <c r="B18" s="1200"/>
      <c r="C18" s="633" t="s">
        <v>449</v>
      </c>
      <c r="D18" s="121"/>
      <c r="E18" s="121"/>
      <c r="F18" s="1181"/>
      <c r="G18" s="1181"/>
      <c r="H18" s="1181"/>
      <c r="I18" s="1181"/>
      <c r="J18" s="1181"/>
      <c r="K18" s="1181"/>
      <c r="L18" s="1181"/>
      <c r="M18" s="1181"/>
      <c r="N18" s="1181"/>
      <c r="O18" s="1181"/>
      <c r="P18" s="1181"/>
      <c r="Q18" s="1181"/>
      <c r="R18" s="1181"/>
      <c r="S18" s="1181"/>
      <c r="T18" s="1181"/>
      <c r="U18" s="1198"/>
      <c r="V18" s="1198"/>
      <c r="W18" s="847"/>
    </row>
    <row r="19" spans="1:23" s="641" customFormat="1" ht="8.25" customHeight="1">
      <c r="A19" s="1193" t="s">
        <v>84</v>
      </c>
      <c r="B19" s="1203" t="s">
        <v>81</v>
      </c>
      <c r="C19" s="787" t="s">
        <v>448</v>
      </c>
      <c r="D19" s="754"/>
      <c r="E19" s="754"/>
      <c r="F19" s="1204" t="s">
        <v>594</v>
      </c>
      <c r="G19" s="1204"/>
      <c r="H19" s="1204"/>
      <c r="I19" s="1204"/>
      <c r="J19" s="1204"/>
      <c r="K19" s="1204"/>
      <c r="L19" s="1204"/>
      <c r="M19" s="1204"/>
      <c r="N19" s="1204"/>
      <c r="O19" s="1204"/>
      <c r="P19" s="1204"/>
      <c r="Q19" s="1206" t="s">
        <v>598</v>
      </c>
      <c r="R19" s="1206"/>
      <c r="S19" s="1206"/>
      <c r="T19" s="1206"/>
      <c r="U19" s="1206"/>
      <c r="V19" s="807"/>
      <c r="W19" s="845"/>
    </row>
    <row r="20" spans="1:23" s="641" customFormat="1" ht="8.25" customHeight="1">
      <c r="A20" s="1194"/>
      <c r="B20" s="1199"/>
      <c r="C20" s="788" t="s">
        <v>449</v>
      </c>
      <c r="D20" s="755"/>
      <c r="E20" s="755"/>
      <c r="F20" s="1205"/>
      <c r="G20" s="1205"/>
      <c r="H20" s="1205"/>
      <c r="I20" s="1205"/>
      <c r="J20" s="1205"/>
      <c r="K20" s="1205"/>
      <c r="L20" s="1205"/>
      <c r="M20" s="1205"/>
      <c r="N20" s="1205"/>
      <c r="O20" s="1205"/>
      <c r="P20" s="1205"/>
      <c r="Q20" s="1207"/>
      <c r="R20" s="1207"/>
      <c r="S20" s="1207"/>
      <c r="T20" s="1207"/>
      <c r="U20" s="1207"/>
      <c r="V20" s="592"/>
      <c r="W20" s="843"/>
    </row>
    <row r="21" spans="1:23" s="641" customFormat="1" ht="8.25" customHeight="1">
      <c r="A21" s="1194"/>
      <c r="B21" s="1199" t="s">
        <v>82</v>
      </c>
      <c r="C21" s="113" t="s">
        <v>448</v>
      </c>
      <c r="D21" s="755"/>
      <c r="E21" s="755"/>
      <c r="F21" s="1209" t="s">
        <v>595</v>
      </c>
      <c r="G21" s="1209"/>
      <c r="H21" s="1209"/>
      <c r="I21" s="1209"/>
      <c r="J21" s="1209"/>
      <c r="K21" s="1209"/>
      <c r="L21" s="1209"/>
      <c r="M21" s="1209"/>
      <c r="N21" s="1209"/>
      <c r="O21" s="1209"/>
      <c r="P21" s="1209"/>
      <c r="Q21" s="1207"/>
      <c r="R21" s="1207"/>
      <c r="S21" s="1207"/>
      <c r="T21" s="1207"/>
      <c r="U21" s="1207"/>
      <c r="V21" s="592"/>
      <c r="W21" s="843"/>
    </row>
    <row r="22" spans="1:23" s="641" customFormat="1" ht="8.25" customHeight="1" thickBot="1">
      <c r="A22" s="1195"/>
      <c r="B22" s="1200"/>
      <c r="C22" s="633" t="s">
        <v>449</v>
      </c>
      <c r="D22" s="757"/>
      <c r="E22" s="757"/>
      <c r="F22" s="1210"/>
      <c r="G22" s="1210"/>
      <c r="H22" s="1210"/>
      <c r="I22" s="1210"/>
      <c r="J22" s="1210"/>
      <c r="K22" s="1210"/>
      <c r="L22" s="1210"/>
      <c r="M22" s="1210"/>
      <c r="N22" s="1210"/>
      <c r="O22" s="1210"/>
      <c r="P22" s="1210"/>
      <c r="Q22" s="1208"/>
      <c r="R22" s="1208"/>
      <c r="S22" s="1208"/>
      <c r="T22" s="1208"/>
      <c r="U22" s="1208"/>
      <c r="V22" s="846"/>
      <c r="W22" s="847"/>
    </row>
    <row r="23" spans="1:25" s="630" customFormat="1" ht="8.25" customHeight="1">
      <c r="A23" s="1220" t="s">
        <v>85</v>
      </c>
      <c r="B23" s="1223" t="s">
        <v>81</v>
      </c>
      <c r="C23" s="679" t="s">
        <v>448</v>
      </c>
      <c r="D23" s="231"/>
      <c r="E23" s="231"/>
      <c r="F23" s="231"/>
      <c r="G23" s="231"/>
      <c r="H23" s="231"/>
      <c r="I23" s="231"/>
      <c r="J23" s="231"/>
      <c r="K23" s="231"/>
      <c r="L23" s="1211" t="s">
        <v>551</v>
      </c>
      <c r="M23" s="1211"/>
      <c r="N23" s="1211"/>
      <c r="O23" s="1211"/>
      <c r="P23" s="1211"/>
      <c r="Q23" s="1211"/>
      <c r="R23" s="1211"/>
      <c r="S23" s="1211"/>
      <c r="T23" s="1211"/>
      <c r="U23" s="1242" t="s">
        <v>550</v>
      </c>
      <c r="V23" s="1243"/>
      <c r="W23" s="882"/>
      <c r="X23" s="761"/>
      <c r="Y23" s="762"/>
    </row>
    <row r="24" spans="1:25" s="630" customFormat="1" ht="8.25" customHeight="1">
      <c r="A24" s="1221"/>
      <c r="B24" s="1201"/>
      <c r="C24" s="29" t="s">
        <v>449</v>
      </c>
      <c r="D24" s="221"/>
      <c r="E24" s="221"/>
      <c r="F24" s="221"/>
      <c r="G24" s="221"/>
      <c r="H24" s="221"/>
      <c r="I24" s="221"/>
      <c r="J24" s="221"/>
      <c r="K24" s="221"/>
      <c r="L24" s="1209"/>
      <c r="M24" s="1209"/>
      <c r="N24" s="1209"/>
      <c r="O24" s="1209"/>
      <c r="P24" s="1209"/>
      <c r="Q24" s="1209"/>
      <c r="R24" s="1209"/>
      <c r="S24" s="1209"/>
      <c r="T24" s="1209"/>
      <c r="U24" s="1245"/>
      <c r="V24" s="1246"/>
      <c r="W24" s="883"/>
      <c r="X24" s="755"/>
      <c r="Y24" s="756"/>
    </row>
    <row r="25" spans="1:25" s="630" customFormat="1" ht="8.25" customHeight="1">
      <c r="A25" s="1221"/>
      <c r="B25" s="1201" t="s">
        <v>82</v>
      </c>
      <c r="C25" s="29" t="s">
        <v>448</v>
      </c>
      <c r="D25" s="221"/>
      <c r="E25" s="221"/>
      <c r="F25" s="221"/>
      <c r="G25" s="221"/>
      <c r="H25" s="221"/>
      <c r="I25" s="221"/>
      <c r="J25" s="221"/>
      <c r="K25" s="221"/>
      <c r="L25" s="221"/>
      <c r="M25" s="221"/>
      <c r="N25" s="221"/>
      <c r="O25" s="221"/>
      <c r="P25" s="221"/>
      <c r="Q25" s="221"/>
      <c r="R25" s="221"/>
      <c r="S25" s="221"/>
      <c r="T25" s="221"/>
      <c r="U25" s="1245"/>
      <c r="V25" s="1246"/>
      <c r="W25" s="883"/>
      <c r="X25" s="755"/>
      <c r="Y25" s="756"/>
    </row>
    <row r="26" spans="1:25" s="630" customFormat="1" ht="8.25" customHeight="1" thickBot="1">
      <c r="A26" s="1222"/>
      <c r="B26" s="1202"/>
      <c r="C26" s="685" t="s">
        <v>449</v>
      </c>
      <c r="D26" s="116"/>
      <c r="E26" s="116"/>
      <c r="F26" s="121"/>
      <c r="G26" s="121"/>
      <c r="H26" s="121"/>
      <c r="I26" s="121"/>
      <c r="J26" s="121"/>
      <c r="K26" s="121"/>
      <c r="L26" s="121"/>
      <c r="M26" s="121"/>
      <c r="N26" s="121"/>
      <c r="O26" s="121"/>
      <c r="P26" s="121"/>
      <c r="Q26" s="121"/>
      <c r="R26" s="121"/>
      <c r="S26" s="121"/>
      <c r="T26" s="121"/>
      <c r="U26" s="1248"/>
      <c r="V26" s="1249"/>
      <c r="W26" s="884"/>
      <c r="X26" s="760"/>
      <c r="Y26" s="763"/>
    </row>
    <row r="27" spans="1:23" s="632" customFormat="1" ht="8.25" customHeight="1">
      <c r="A27" s="1193" t="s">
        <v>86</v>
      </c>
      <c r="B27" s="1203" t="s">
        <v>81</v>
      </c>
      <c r="C27" s="635" t="s">
        <v>448</v>
      </c>
      <c r="D27" s="848"/>
      <c r="E27" s="848"/>
      <c r="F27" s="1212" t="s">
        <v>596</v>
      </c>
      <c r="G27" s="1213"/>
      <c r="H27" s="1213"/>
      <c r="I27" s="1213"/>
      <c r="J27" s="1213"/>
      <c r="K27" s="1213"/>
      <c r="L27" s="1213"/>
      <c r="M27" s="1213"/>
      <c r="N27" s="1213"/>
      <c r="O27" s="1213"/>
      <c r="P27" s="1213"/>
      <c r="Q27" s="1213"/>
      <c r="R27" s="1213"/>
      <c r="S27" s="1213"/>
      <c r="T27" s="1213"/>
      <c r="U27" s="1213"/>
      <c r="V27" s="1213"/>
      <c r="W27" s="885"/>
    </row>
    <row r="28" spans="1:23" s="632" customFormat="1" ht="8.25" customHeight="1">
      <c r="A28" s="1194"/>
      <c r="B28" s="1199"/>
      <c r="C28" s="113" t="s">
        <v>449</v>
      </c>
      <c r="D28" s="849"/>
      <c r="E28" s="849"/>
      <c r="F28" s="1214"/>
      <c r="G28" s="1215"/>
      <c r="H28" s="1215"/>
      <c r="I28" s="1215"/>
      <c r="J28" s="1215"/>
      <c r="K28" s="1215"/>
      <c r="L28" s="1215"/>
      <c r="M28" s="1215"/>
      <c r="N28" s="1215"/>
      <c r="O28" s="1215"/>
      <c r="P28" s="1215"/>
      <c r="Q28" s="1215"/>
      <c r="R28" s="1215"/>
      <c r="S28" s="1215"/>
      <c r="T28" s="1215"/>
      <c r="U28" s="1215"/>
      <c r="V28" s="1215"/>
      <c r="W28" s="886"/>
    </row>
    <row r="29" spans="1:23" s="632" customFormat="1" ht="8.25" customHeight="1">
      <c r="A29" s="1194"/>
      <c r="B29" s="1199" t="s">
        <v>82</v>
      </c>
      <c r="C29" s="113" t="s">
        <v>448</v>
      </c>
      <c r="D29" s="849"/>
      <c r="E29" s="849"/>
      <c r="F29" s="1214"/>
      <c r="G29" s="1215"/>
      <c r="H29" s="1215"/>
      <c r="I29" s="1215"/>
      <c r="J29" s="1215"/>
      <c r="K29" s="1215"/>
      <c r="L29" s="1215"/>
      <c r="M29" s="1215"/>
      <c r="N29" s="1215"/>
      <c r="O29" s="1215"/>
      <c r="P29" s="1215"/>
      <c r="Q29" s="1215"/>
      <c r="R29" s="1215"/>
      <c r="S29" s="1215"/>
      <c r="T29" s="1215"/>
      <c r="U29" s="1215"/>
      <c r="V29" s="1215"/>
      <c r="W29" s="886"/>
    </row>
    <row r="30" spans="1:23" s="632" customFormat="1" ht="8.25" customHeight="1" thickBot="1">
      <c r="A30" s="1195"/>
      <c r="B30" s="1200"/>
      <c r="C30" s="633" t="s">
        <v>449</v>
      </c>
      <c r="D30" s="850"/>
      <c r="E30" s="850"/>
      <c r="F30" s="1216"/>
      <c r="G30" s="1217"/>
      <c r="H30" s="1217"/>
      <c r="I30" s="1217"/>
      <c r="J30" s="1217"/>
      <c r="K30" s="1217"/>
      <c r="L30" s="1217"/>
      <c r="M30" s="1217"/>
      <c r="N30" s="1217"/>
      <c r="O30" s="1217"/>
      <c r="P30" s="1217"/>
      <c r="Q30" s="1217"/>
      <c r="R30" s="1217"/>
      <c r="S30" s="1217"/>
      <c r="T30" s="1217"/>
      <c r="U30" s="1217"/>
      <c r="V30" s="1217"/>
      <c r="W30" s="887"/>
    </row>
    <row r="31" spans="1:23" s="632" customFormat="1" ht="8.25" customHeight="1">
      <c r="A31" s="1225" t="s">
        <v>87</v>
      </c>
      <c r="B31" s="1227" t="s">
        <v>81</v>
      </c>
      <c r="C31" s="631" t="s">
        <v>448</v>
      </c>
      <c r="D31" s="851"/>
      <c r="E31" s="851"/>
      <c r="F31" s="851"/>
      <c r="G31" s="851"/>
      <c r="H31" s="1229" t="s">
        <v>597</v>
      </c>
      <c r="I31" s="1230"/>
      <c r="J31" s="1230"/>
      <c r="K31" s="1230"/>
      <c r="L31" s="1230"/>
      <c r="M31" s="1230"/>
      <c r="N31" s="1230"/>
      <c r="O31" s="1230"/>
      <c r="P31" s="1230"/>
      <c r="Q31" s="1230"/>
      <c r="R31" s="1230"/>
      <c r="S31" s="1230"/>
      <c r="T31" s="1231"/>
      <c r="U31" s="832"/>
      <c r="V31" s="804"/>
      <c r="W31" s="842"/>
    </row>
    <row r="32" spans="1:23" s="632" customFormat="1" ht="8.25" customHeight="1">
      <c r="A32" s="1194"/>
      <c r="B32" s="1199"/>
      <c r="C32" s="113" t="s">
        <v>449</v>
      </c>
      <c r="D32" s="849"/>
      <c r="E32" s="849"/>
      <c r="F32" s="849"/>
      <c r="G32" s="849"/>
      <c r="H32" s="1232"/>
      <c r="I32" s="1233"/>
      <c r="J32" s="1233"/>
      <c r="K32" s="1233"/>
      <c r="L32" s="1233"/>
      <c r="M32" s="1233"/>
      <c r="N32" s="1233"/>
      <c r="O32" s="1233"/>
      <c r="P32" s="1233"/>
      <c r="Q32" s="1233"/>
      <c r="R32" s="1233"/>
      <c r="S32" s="1233"/>
      <c r="T32" s="1234"/>
      <c r="U32" s="849"/>
      <c r="V32" s="592"/>
      <c r="W32" s="843"/>
    </row>
    <row r="33" spans="1:23" s="632" customFormat="1" ht="8.25" customHeight="1">
      <c r="A33" s="1194"/>
      <c r="B33" s="1199" t="s">
        <v>82</v>
      </c>
      <c r="C33" s="113" t="s">
        <v>448</v>
      </c>
      <c r="D33" s="856"/>
      <c r="E33" s="856"/>
      <c r="F33" s="856"/>
      <c r="G33" s="856"/>
      <c r="H33" s="856"/>
      <c r="I33" s="849"/>
      <c r="J33" s="849"/>
      <c r="K33" s="849"/>
      <c r="L33" s="826"/>
      <c r="M33" s="826"/>
      <c r="N33" s="826"/>
      <c r="O33" s="826"/>
      <c r="P33" s="826"/>
      <c r="Q33" s="826"/>
      <c r="R33" s="826"/>
      <c r="S33" s="826"/>
      <c r="T33" s="857"/>
      <c r="U33" s="826"/>
      <c r="V33" s="806"/>
      <c r="W33" s="805"/>
    </row>
    <row r="34" spans="1:23" s="632" customFormat="1" ht="8.25" customHeight="1" thickBot="1">
      <c r="A34" s="1226"/>
      <c r="B34" s="1228"/>
      <c r="C34" s="636" t="s">
        <v>449</v>
      </c>
      <c r="D34" s="858"/>
      <c r="E34" s="858"/>
      <c r="F34" s="858"/>
      <c r="G34" s="858"/>
      <c r="H34" s="858"/>
      <c r="I34" s="859"/>
      <c r="J34" s="859"/>
      <c r="K34" s="859"/>
      <c r="L34" s="827"/>
      <c r="M34" s="827"/>
      <c r="N34" s="827"/>
      <c r="O34" s="827"/>
      <c r="P34" s="827"/>
      <c r="Q34" s="827"/>
      <c r="R34" s="827"/>
      <c r="S34" s="827"/>
      <c r="T34" s="860"/>
      <c r="U34" s="827"/>
      <c r="V34" s="861"/>
      <c r="W34" s="862"/>
    </row>
    <row r="35" spans="1:22" s="632" customFormat="1" ht="31.5" customHeight="1" thickTop="1">
      <c r="A35" s="1235" t="s">
        <v>461</v>
      </c>
      <c r="B35" s="1235"/>
      <c r="C35" s="1235"/>
      <c r="D35" s="1235"/>
      <c r="E35" s="1235"/>
      <c r="F35" s="1235"/>
      <c r="G35" s="1235"/>
      <c r="H35" s="1235"/>
      <c r="I35" s="1235"/>
      <c r="J35" s="1235"/>
      <c r="K35" s="1235"/>
      <c r="L35" s="1235"/>
      <c r="M35" s="1235"/>
      <c r="N35" s="1235"/>
      <c r="O35" s="1235"/>
      <c r="P35" s="1235"/>
      <c r="Q35" s="1235"/>
      <c r="R35" s="1235"/>
      <c r="S35" s="1235"/>
      <c r="T35" s="1235"/>
      <c r="U35" s="1235"/>
      <c r="V35" s="638"/>
    </row>
    <row r="36" spans="1:22" s="632" customFormat="1" ht="14.25" customHeight="1">
      <c r="A36" s="639"/>
      <c r="B36" s="640" t="s">
        <v>519</v>
      </c>
      <c r="C36" s="640"/>
      <c r="D36" s="640"/>
      <c r="E36" s="640"/>
      <c r="F36" s="637"/>
      <c r="G36" s="637"/>
      <c r="H36" s="637"/>
      <c r="I36" s="637"/>
      <c r="J36" s="637"/>
      <c r="K36" s="637"/>
      <c r="L36" s="637"/>
      <c r="M36" s="637"/>
      <c r="N36" s="637"/>
      <c r="O36" s="637"/>
      <c r="P36" s="637"/>
      <c r="Q36" s="637"/>
      <c r="R36" s="637"/>
      <c r="S36" s="637"/>
      <c r="T36" s="637"/>
      <c r="U36" s="637"/>
      <c r="V36" s="637"/>
    </row>
    <row r="37" spans="1:21" ht="15.75">
      <c r="A37" s="24"/>
      <c r="B37" s="35"/>
      <c r="C37" s="35"/>
      <c r="D37" s="24"/>
      <c r="E37" s="24"/>
      <c r="F37" s="24"/>
      <c r="G37" s="24"/>
      <c r="H37" s="24"/>
      <c r="I37" s="24"/>
      <c r="J37" s="25"/>
      <c r="K37" s="25"/>
      <c r="L37" s="25"/>
      <c r="M37" s="1157" t="s">
        <v>553</v>
      </c>
      <c r="N37" s="1157"/>
      <c r="O37" s="1157"/>
      <c r="P37" s="1157"/>
      <c r="Q37" s="1157"/>
      <c r="R37" s="1157"/>
      <c r="S37" s="1157"/>
      <c r="T37" s="1157"/>
      <c r="U37" s="1157"/>
    </row>
    <row r="38" spans="1:21" ht="15.75">
      <c r="A38" s="19"/>
      <c r="B38" s="19"/>
      <c r="C38" s="1186" t="s">
        <v>88</v>
      </c>
      <c r="D38" s="1186"/>
      <c r="E38" s="1186"/>
      <c r="F38" s="1186"/>
      <c r="G38" s="132"/>
      <c r="H38" s="132"/>
      <c r="I38" s="132"/>
      <c r="J38" s="19"/>
      <c r="K38" s="19"/>
      <c r="L38" s="19"/>
      <c r="M38" s="1186" t="s">
        <v>74</v>
      </c>
      <c r="N38" s="1186"/>
      <c r="O38" s="1186"/>
      <c r="P38" s="1186"/>
      <c r="Q38" s="1186"/>
      <c r="R38" s="1186"/>
      <c r="S38" s="1186"/>
      <c r="T38" s="1186"/>
      <c r="U38" s="1186"/>
    </row>
    <row r="39" spans="1:19" ht="10.5" customHeight="1">
      <c r="A39" s="19"/>
      <c r="B39" s="19"/>
      <c r="C39" s="19"/>
      <c r="D39" s="132"/>
      <c r="E39" s="132"/>
      <c r="F39" s="132"/>
      <c r="G39" s="132"/>
      <c r="H39" s="132"/>
      <c r="I39" s="132"/>
      <c r="J39" s="19"/>
      <c r="K39" s="19"/>
      <c r="L39" s="19"/>
      <c r="M39" s="19"/>
      <c r="N39" s="19"/>
      <c r="O39" s="19"/>
      <c r="P39" s="132"/>
      <c r="Q39" s="132"/>
      <c r="R39" s="132"/>
      <c r="S39" s="132"/>
    </row>
    <row r="40" ht="16.5" customHeight="1"/>
    <row r="41" spans="3:21" ht="16.5" customHeight="1">
      <c r="C41" s="1224" t="s">
        <v>73</v>
      </c>
      <c r="D41" s="1224"/>
      <c r="E41" s="1224"/>
      <c r="F41" s="1224"/>
      <c r="G41" s="629"/>
      <c r="H41" s="629"/>
      <c r="M41" s="1224" t="s">
        <v>69</v>
      </c>
      <c r="N41" s="1224"/>
      <c r="O41" s="1224"/>
      <c r="P41" s="1224"/>
      <c r="Q41" s="1224"/>
      <c r="R41" s="1224"/>
      <c r="S41" s="1224"/>
      <c r="T41" s="1224"/>
      <c r="U41" s="1224"/>
    </row>
    <row r="42" spans="12:19" ht="16.5" customHeight="1">
      <c r="L42" s="131"/>
      <c r="M42" s="131"/>
      <c r="N42" s="131"/>
      <c r="O42" s="131"/>
      <c r="P42" s="131"/>
      <c r="Q42" s="131"/>
      <c r="R42" s="131"/>
      <c r="S42" s="131"/>
    </row>
  </sheetData>
  <sheetProtection/>
  <mergeCells count="52">
    <mergeCell ref="A1:K1"/>
    <mergeCell ref="N1:V1"/>
    <mergeCell ref="A2:K2"/>
    <mergeCell ref="N2:V2"/>
    <mergeCell ref="A4:V4"/>
    <mergeCell ref="A5:V5"/>
    <mergeCell ref="A6:V6"/>
    <mergeCell ref="A8:B8"/>
    <mergeCell ref="C8:C10"/>
    <mergeCell ref="D8:E8"/>
    <mergeCell ref="F8:G8"/>
    <mergeCell ref="H8:K8"/>
    <mergeCell ref="L8:P8"/>
    <mergeCell ref="Q8:T8"/>
    <mergeCell ref="U8:W8"/>
    <mergeCell ref="A9:B9"/>
    <mergeCell ref="A10:B10"/>
    <mergeCell ref="A11:A14"/>
    <mergeCell ref="B11:B12"/>
    <mergeCell ref="N11:V14"/>
    <mergeCell ref="B13:B14"/>
    <mergeCell ref="A15:A18"/>
    <mergeCell ref="B15:B16"/>
    <mergeCell ref="F15:T16"/>
    <mergeCell ref="U15:V18"/>
    <mergeCell ref="B17:B18"/>
    <mergeCell ref="F17:T18"/>
    <mergeCell ref="A19:A22"/>
    <mergeCell ref="B19:B20"/>
    <mergeCell ref="F19:P20"/>
    <mergeCell ref="Q19:U22"/>
    <mergeCell ref="B21:B22"/>
    <mergeCell ref="F21:P22"/>
    <mergeCell ref="A27:A30"/>
    <mergeCell ref="B27:B28"/>
    <mergeCell ref="B29:B30"/>
    <mergeCell ref="A23:A26"/>
    <mergeCell ref="B23:B24"/>
    <mergeCell ref="L23:T24"/>
    <mergeCell ref="B25:B26"/>
    <mergeCell ref="A31:A34"/>
    <mergeCell ref="B31:B32"/>
    <mergeCell ref="H31:T32"/>
    <mergeCell ref="B33:B34"/>
    <mergeCell ref="A35:U35"/>
    <mergeCell ref="M37:U37"/>
    <mergeCell ref="C38:F38"/>
    <mergeCell ref="M38:U38"/>
    <mergeCell ref="C41:F41"/>
    <mergeCell ref="M41:U41"/>
    <mergeCell ref="F27:V30"/>
    <mergeCell ref="U23:V26"/>
  </mergeCells>
  <printOptions/>
  <pageMargins left="0.4" right="0.4" top="0.4" bottom="0.2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W43"/>
  <sheetViews>
    <sheetView zoomScale="115" zoomScaleNormal="115" zoomScalePageLayoutView="0" workbookViewId="0" topLeftCell="A1">
      <selection activeCell="F27" sqref="F27:V30"/>
    </sheetView>
  </sheetViews>
  <sheetFormatPr defaultColWidth="9.140625" defaultRowHeight="15"/>
  <cols>
    <col min="1" max="1" width="5.140625" style="0" customWidth="1"/>
    <col min="2" max="2" width="5.00390625" style="0" customWidth="1"/>
    <col min="3" max="3" width="4.00390625" style="0" customWidth="1"/>
    <col min="4" max="23" width="4.7109375" style="0" customWidth="1"/>
    <col min="24" max="40" width="3.8515625" style="0" customWidth="1"/>
  </cols>
  <sheetData>
    <row r="1" spans="1:22" ht="15.75">
      <c r="A1" s="1185" t="s">
        <v>75</v>
      </c>
      <c r="B1" s="1185"/>
      <c r="C1" s="1185"/>
      <c r="D1" s="1185"/>
      <c r="E1" s="1185"/>
      <c r="F1" s="1185"/>
      <c r="G1" s="1185"/>
      <c r="H1" s="1185"/>
      <c r="I1" s="1185"/>
      <c r="J1" s="1185"/>
      <c r="K1" s="1185"/>
      <c r="L1" s="1186" t="s">
        <v>76</v>
      </c>
      <c r="M1" s="1186"/>
      <c r="N1" s="1186"/>
      <c r="O1" s="1186"/>
      <c r="P1" s="1186"/>
      <c r="Q1" s="1186"/>
      <c r="R1" s="1186"/>
      <c r="S1" s="1186"/>
      <c r="T1" s="1186"/>
      <c r="U1" s="1186"/>
      <c r="V1" s="1186"/>
    </row>
    <row r="2" spans="1:22" ht="14.25" customHeight="1">
      <c r="A2" s="1187" t="s">
        <v>74</v>
      </c>
      <c r="B2" s="1187"/>
      <c r="C2" s="1187"/>
      <c r="D2" s="1187"/>
      <c r="E2" s="1187"/>
      <c r="F2" s="1187"/>
      <c r="G2" s="1187"/>
      <c r="H2" s="1187"/>
      <c r="I2" s="1187"/>
      <c r="J2" s="1187"/>
      <c r="K2" s="1187"/>
      <c r="L2" s="1188" t="s">
        <v>556</v>
      </c>
      <c r="M2" s="1188"/>
      <c r="N2" s="1188"/>
      <c r="O2" s="1188"/>
      <c r="P2" s="1188"/>
      <c r="Q2" s="1188"/>
      <c r="R2" s="1188"/>
      <c r="S2" s="1188"/>
      <c r="T2" s="1188"/>
      <c r="U2" s="1188"/>
      <c r="V2" s="1188"/>
    </row>
    <row r="3" spans="1:22" ht="6.75" customHeight="1">
      <c r="A3" s="9"/>
      <c r="B3" s="20"/>
      <c r="C3" s="20"/>
      <c r="D3" s="20"/>
      <c r="E3" s="20"/>
      <c r="F3" s="9"/>
      <c r="G3" s="9"/>
      <c r="H3" s="9"/>
      <c r="I3" s="9"/>
      <c r="J3" s="9"/>
      <c r="K3" s="9"/>
      <c r="L3" s="9"/>
      <c r="M3" s="9"/>
      <c r="N3" s="9"/>
      <c r="O3" s="9"/>
      <c r="P3" s="21"/>
      <c r="Q3" s="9"/>
      <c r="R3" s="9"/>
      <c r="S3" s="9"/>
      <c r="T3" s="9"/>
      <c r="U3" s="9"/>
      <c r="V3" s="9"/>
    </row>
    <row r="4" spans="1:22" ht="18.75">
      <c r="A4" s="1182" t="s">
        <v>525</v>
      </c>
      <c r="B4" s="1182"/>
      <c r="C4" s="1182"/>
      <c r="D4" s="1182"/>
      <c r="E4" s="1182"/>
      <c r="F4" s="1182"/>
      <c r="G4" s="1182"/>
      <c r="H4" s="1182"/>
      <c r="I4" s="1182"/>
      <c r="J4" s="1182"/>
      <c r="K4" s="1182"/>
      <c r="L4" s="1182"/>
      <c r="M4" s="1182"/>
      <c r="N4" s="1182"/>
      <c r="O4" s="1182"/>
      <c r="P4" s="1182"/>
      <c r="Q4" s="1182"/>
      <c r="R4" s="1182"/>
      <c r="S4" s="1182"/>
      <c r="T4" s="1182"/>
      <c r="U4" s="1182"/>
      <c r="V4" s="1182"/>
    </row>
    <row r="5" spans="1:22" ht="17.25" customHeight="1">
      <c r="A5" s="1182" t="s">
        <v>521</v>
      </c>
      <c r="B5" s="1182"/>
      <c r="C5" s="1182"/>
      <c r="D5" s="1182"/>
      <c r="E5" s="1182"/>
      <c r="F5" s="1182"/>
      <c r="G5" s="1182"/>
      <c r="H5" s="1182"/>
      <c r="I5" s="1182"/>
      <c r="J5" s="1182"/>
      <c r="K5" s="1182"/>
      <c r="L5" s="1182"/>
      <c r="M5" s="1182"/>
      <c r="N5" s="1182"/>
      <c r="O5" s="1182"/>
      <c r="P5" s="1182"/>
      <c r="Q5" s="1182"/>
      <c r="R5" s="1182"/>
      <c r="S5" s="1182"/>
      <c r="T5" s="1182"/>
      <c r="U5" s="1182"/>
      <c r="V5" s="1182"/>
    </row>
    <row r="6" spans="1:22" ht="16.5" customHeight="1">
      <c r="A6" s="1182" t="s">
        <v>526</v>
      </c>
      <c r="B6" s="1182"/>
      <c r="C6" s="1182"/>
      <c r="D6" s="1182"/>
      <c r="E6" s="1182"/>
      <c r="F6" s="1182"/>
      <c r="G6" s="1182"/>
      <c r="H6" s="1182"/>
      <c r="I6" s="1182"/>
      <c r="J6" s="1182"/>
      <c r="K6" s="1182"/>
      <c r="L6" s="1182"/>
      <c r="M6" s="1182"/>
      <c r="N6" s="1182"/>
      <c r="O6" s="1182"/>
      <c r="P6" s="1182"/>
      <c r="Q6" s="1182"/>
      <c r="R6" s="1182"/>
      <c r="S6" s="1182"/>
      <c r="T6" s="1182"/>
      <c r="U6" s="1182"/>
      <c r="V6" s="1182"/>
    </row>
    <row r="7" spans="1:22" ht="4.5" customHeight="1" thickBot="1">
      <c r="A7" s="9"/>
      <c r="B7" s="9"/>
      <c r="C7" s="9"/>
      <c r="D7" s="9"/>
      <c r="E7" s="9"/>
      <c r="F7" s="9"/>
      <c r="G7" s="9"/>
      <c r="H7" s="9"/>
      <c r="I7" s="9"/>
      <c r="J7" s="9"/>
      <c r="K7" s="9"/>
      <c r="L7" s="9"/>
      <c r="M7" s="9"/>
      <c r="N7" s="36"/>
      <c r="O7" s="9"/>
      <c r="P7" s="9"/>
      <c r="Q7" s="9"/>
      <c r="R7" s="9"/>
      <c r="S7" s="9"/>
      <c r="T7" s="9"/>
      <c r="U7" s="9"/>
      <c r="V7" s="9"/>
    </row>
    <row r="8" spans="1:23" s="632" customFormat="1" ht="16.5" customHeight="1" thickTop="1">
      <c r="A8" s="1183" t="s">
        <v>67</v>
      </c>
      <c r="B8" s="1184"/>
      <c r="C8" s="1184" t="s">
        <v>447</v>
      </c>
      <c r="D8" s="1176" t="s">
        <v>516</v>
      </c>
      <c r="E8" s="1176"/>
      <c r="F8" s="1176" t="s">
        <v>531</v>
      </c>
      <c r="G8" s="1176"/>
      <c r="H8" s="1176" t="s">
        <v>532</v>
      </c>
      <c r="I8" s="1176"/>
      <c r="J8" s="1176"/>
      <c r="K8" s="1176"/>
      <c r="L8" s="1176" t="s">
        <v>533</v>
      </c>
      <c r="M8" s="1176"/>
      <c r="N8" s="1176"/>
      <c r="O8" s="1176"/>
      <c r="P8" s="1176"/>
      <c r="Q8" s="1176" t="s">
        <v>534</v>
      </c>
      <c r="R8" s="1176"/>
      <c r="S8" s="1176"/>
      <c r="T8" s="1176"/>
      <c r="U8" s="1176" t="s">
        <v>154</v>
      </c>
      <c r="V8" s="1176"/>
      <c r="W8" s="1177"/>
    </row>
    <row r="9" spans="1:23" s="632" customFormat="1" ht="20.25" customHeight="1">
      <c r="A9" s="1191" t="s">
        <v>78</v>
      </c>
      <c r="B9" s="1189"/>
      <c r="C9" s="1189"/>
      <c r="D9" s="593" t="s">
        <v>471</v>
      </c>
      <c r="E9" s="593" t="s">
        <v>472</v>
      </c>
      <c r="F9" s="593" t="s">
        <v>452</v>
      </c>
      <c r="G9" s="590" t="s">
        <v>444</v>
      </c>
      <c r="H9" s="590" t="s">
        <v>509</v>
      </c>
      <c r="I9" s="590" t="s">
        <v>451</v>
      </c>
      <c r="J9" s="590" t="s">
        <v>452</v>
      </c>
      <c r="K9" s="590" t="s">
        <v>444</v>
      </c>
      <c r="L9" s="590" t="s">
        <v>510</v>
      </c>
      <c r="M9" s="590" t="s">
        <v>511</v>
      </c>
      <c r="N9" s="590" t="s">
        <v>456</v>
      </c>
      <c r="O9" s="590" t="s">
        <v>457</v>
      </c>
      <c r="P9" s="590" t="s">
        <v>458</v>
      </c>
      <c r="Q9" s="590" t="s">
        <v>453</v>
      </c>
      <c r="R9" s="590" t="s">
        <v>454</v>
      </c>
      <c r="S9" s="590" t="s">
        <v>440</v>
      </c>
      <c r="T9" s="808" t="s">
        <v>439</v>
      </c>
      <c r="U9" s="590" t="s">
        <v>543</v>
      </c>
      <c r="V9" s="593" t="s">
        <v>542</v>
      </c>
      <c r="W9" s="868" t="s">
        <v>514</v>
      </c>
    </row>
    <row r="10" spans="1:23" s="632" customFormat="1" ht="12.75" customHeight="1" thickBot="1">
      <c r="A10" s="1192" t="s">
        <v>79</v>
      </c>
      <c r="B10" s="1190"/>
      <c r="C10" s="1190"/>
      <c r="D10" s="801">
        <v>1</v>
      </c>
      <c r="E10" s="801">
        <v>2</v>
      </c>
      <c r="F10" s="801">
        <v>3</v>
      </c>
      <c r="G10" s="801">
        <v>4</v>
      </c>
      <c r="H10" s="801">
        <v>5</v>
      </c>
      <c r="I10" s="801">
        <v>6</v>
      </c>
      <c r="J10" s="801">
        <v>7</v>
      </c>
      <c r="K10" s="801">
        <v>8</v>
      </c>
      <c r="L10" s="801">
        <v>9</v>
      </c>
      <c r="M10" s="801">
        <v>10</v>
      </c>
      <c r="N10" s="801">
        <v>11</v>
      </c>
      <c r="O10" s="801">
        <v>12</v>
      </c>
      <c r="P10" s="801">
        <v>13</v>
      </c>
      <c r="Q10" s="801">
        <v>14</v>
      </c>
      <c r="R10" s="801">
        <v>15</v>
      </c>
      <c r="S10" s="801">
        <v>16</v>
      </c>
      <c r="T10" s="828">
        <v>17</v>
      </c>
      <c r="U10" s="801">
        <v>18</v>
      </c>
      <c r="V10" s="741">
        <v>19</v>
      </c>
      <c r="W10" s="835">
        <v>20</v>
      </c>
    </row>
    <row r="11" spans="1:23" s="632" customFormat="1" ht="9" customHeight="1">
      <c r="A11" s="1193" t="s">
        <v>80</v>
      </c>
      <c r="B11" s="1203" t="s">
        <v>81</v>
      </c>
      <c r="C11" s="635" t="s">
        <v>448</v>
      </c>
      <c r="D11" s="793"/>
      <c r="E11" s="793"/>
      <c r="F11" s="1196" t="s">
        <v>547</v>
      </c>
      <c r="G11" s="1196"/>
      <c r="H11" s="1196"/>
      <c r="I11" s="1196"/>
      <c r="J11" s="1196"/>
      <c r="K11" s="1196"/>
      <c r="L11" s="1196"/>
      <c r="M11" s="1196"/>
      <c r="N11" s="1196" t="s">
        <v>554</v>
      </c>
      <c r="O11" s="1196"/>
      <c r="P11" s="1196"/>
      <c r="Q11" s="1196"/>
      <c r="R11" s="1196"/>
      <c r="S11" s="1196"/>
      <c r="T11" s="1196"/>
      <c r="U11" s="1196"/>
      <c r="V11" s="1196"/>
      <c r="W11" s="838"/>
    </row>
    <row r="12" spans="1:23" s="632" customFormat="1" ht="9" customHeight="1">
      <c r="A12" s="1194"/>
      <c r="B12" s="1199"/>
      <c r="C12" s="113" t="s">
        <v>449</v>
      </c>
      <c r="D12" s="794"/>
      <c r="E12" s="794"/>
      <c r="F12" s="1197"/>
      <c r="G12" s="1197"/>
      <c r="H12" s="1197"/>
      <c r="I12" s="1197"/>
      <c r="J12" s="1197"/>
      <c r="K12" s="1197"/>
      <c r="L12" s="1197"/>
      <c r="M12" s="1197"/>
      <c r="N12" s="1197"/>
      <c r="O12" s="1197"/>
      <c r="P12" s="1197"/>
      <c r="Q12" s="1197"/>
      <c r="R12" s="1197"/>
      <c r="S12" s="1197"/>
      <c r="T12" s="1197"/>
      <c r="U12" s="1197"/>
      <c r="V12" s="1197"/>
      <c r="W12" s="839"/>
    </row>
    <row r="13" spans="1:23" s="632" customFormat="1" ht="9" customHeight="1">
      <c r="A13" s="1194"/>
      <c r="B13" s="1199" t="s">
        <v>82</v>
      </c>
      <c r="C13" s="113" t="s">
        <v>448</v>
      </c>
      <c r="D13" s="794"/>
      <c r="E13" s="794"/>
      <c r="F13" s="1197"/>
      <c r="G13" s="1197"/>
      <c r="H13" s="1197"/>
      <c r="I13" s="1197"/>
      <c r="J13" s="1197"/>
      <c r="K13" s="1197"/>
      <c r="L13" s="1197"/>
      <c r="M13" s="1197"/>
      <c r="N13" s="1197"/>
      <c r="O13" s="1197"/>
      <c r="P13" s="1197"/>
      <c r="Q13" s="1197"/>
      <c r="R13" s="1197"/>
      <c r="S13" s="1197"/>
      <c r="T13" s="1197"/>
      <c r="U13" s="1197"/>
      <c r="V13" s="1197"/>
      <c r="W13" s="839"/>
    </row>
    <row r="14" spans="1:23" s="632" customFormat="1" ht="9" customHeight="1" thickBot="1">
      <c r="A14" s="1195"/>
      <c r="B14" s="1200"/>
      <c r="C14" s="633" t="s">
        <v>449</v>
      </c>
      <c r="D14" s="840"/>
      <c r="E14" s="840"/>
      <c r="F14" s="1198"/>
      <c r="G14" s="1198"/>
      <c r="H14" s="1198"/>
      <c r="I14" s="1198"/>
      <c r="J14" s="1198"/>
      <c r="K14" s="1198"/>
      <c r="L14" s="1198"/>
      <c r="M14" s="1198"/>
      <c r="N14" s="1198"/>
      <c r="O14" s="1198"/>
      <c r="P14" s="1198"/>
      <c r="Q14" s="1198"/>
      <c r="R14" s="1198"/>
      <c r="S14" s="1198"/>
      <c r="T14" s="1198"/>
      <c r="U14" s="1198"/>
      <c r="V14" s="1198"/>
      <c r="W14" s="841"/>
    </row>
    <row r="15" spans="1:23" s="632" customFormat="1" ht="11.25" customHeight="1">
      <c r="A15" s="1225" t="s">
        <v>83</v>
      </c>
      <c r="B15" s="1227" t="s">
        <v>81</v>
      </c>
      <c r="C15" s="631" t="s">
        <v>448</v>
      </c>
      <c r="D15" s="1259" t="s">
        <v>535</v>
      </c>
      <c r="E15" s="1259"/>
      <c r="F15" s="1259"/>
      <c r="G15" s="1259"/>
      <c r="H15" s="1259"/>
      <c r="I15" s="1259"/>
      <c r="J15" s="1259"/>
      <c r="K15" s="1259"/>
      <c r="L15" s="1259"/>
      <c r="M15" s="1259"/>
      <c r="N15" s="1259"/>
      <c r="O15" s="1259"/>
      <c r="P15" s="1259"/>
      <c r="Q15" s="1259"/>
      <c r="R15" s="1259"/>
      <c r="S15" s="1259"/>
      <c r="T15" s="803"/>
      <c r="U15" s="1274" t="s">
        <v>549</v>
      </c>
      <c r="V15" s="1274"/>
      <c r="W15" s="842"/>
    </row>
    <row r="16" spans="1:23" s="632" customFormat="1" ht="11.25" customHeight="1">
      <c r="A16" s="1194"/>
      <c r="B16" s="1199"/>
      <c r="C16" s="113" t="s">
        <v>449</v>
      </c>
      <c r="D16" s="1260" t="s">
        <v>536</v>
      </c>
      <c r="E16" s="1260"/>
      <c r="F16" s="1260"/>
      <c r="G16" s="1260"/>
      <c r="H16" s="1260"/>
      <c r="I16" s="1260"/>
      <c r="J16" s="1260"/>
      <c r="K16" s="1260"/>
      <c r="L16" s="1260"/>
      <c r="M16" s="1260"/>
      <c r="N16" s="1260"/>
      <c r="O16" s="1260"/>
      <c r="P16" s="1260"/>
      <c r="Q16" s="1260"/>
      <c r="R16" s="1260"/>
      <c r="S16" s="1260"/>
      <c r="T16" s="46"/>
      <c r="U16" s="1197"/>
      <c r="V16" s="1197"/>
      <c r="W16" s="843"/>
    </row>
    <row r="17" spans="1:23" s="632" customFormat="1" ht="11.25" customHeight="1">
      <c r="A17" s="1194"/>
      <c r="B17" s="1199" t="s">
        <v>82</v>
      </c>
      <c r="C17" s="113" t="s">
        <v>448</v>
      </c>
      <c r="D17" s="1261" t="s">
        <v>537</v>
      </c>
      <c r="E17" s="1261"/>
      <c r="F17" s="1261"/>
      <c r="G17" s="1261"/>
      <c r="H17" s="1261"/>
      <c r="I17" s="1261"/>
      <c r="J17" s="1261"/>
      <c r="K17" s="1261"/>
      <c r="L17" s="1261"/>
      <c r="M17" s="1261"/>
      <c r="N17" s="1261"/>
      <c r="O17" s="1261"/>
      <c r="P17" s="1261"/>
      <c r="Q17" s="1261"/>
      <c r="R17" s="1261"/>
      <c r="S17" s="1261"/>
      <c r="T17" s="46"/>
      <c r="U17" s="1197"/>
      <c r="V17" s="1197"/>
      <c r="W17" s="843"/>
    </row>
    <row r="18" spans="1:23" s="632" customFormat="1" ht="11.25" customHeight="1" thickBot="1">
      <c r="A18" s="1268"/>
      <c r="B18" s="1269"/>
      <c r="C18" s="634" t="s">
        <v>449</v>
      </c>
      <c r="D18" s="1262" t="s">
        <v>538</v>
      </c>
      <c r="E18" s="1262"/>
      <c r="F18" s="1262"/>
      <c r="G18" s="1262"/>
      <c r="H18" s="1262"/>
      <c r="I18" s="1262"/>
      <c r="J18" s="1262"/>
      <c r="K18" s="1262"/>
      <c r="L18" s="1262"/>
      <c r="M18" s="1262"/>
      <c r="N18" s="1262"/>
      <c r="O18" s="1262"/>
      <c r="P18" s="1262"/>
      <c r="Q18" s="1262"/>
      <c r="R18" s="1262"/>
      <c r="S18" s="1262"/>
      <c r="T18" s="836"/>
      <c r="U18" s="1275"/>
      <c r="V18" s="1275"/>
      <c r="W18" s="844"/>
    </row>
    <row r="19" spans="1:23" s="641" customFormat="1" ht="9.75" customHeight="1">
      <c r="A19" s="1193" t="s">
        <v>84</v>
      </c>
      <c r="B19" s="1203" t="s">
        <v>81</v>
      </c>
      <c r="C19" s="635" t="s">
        <v>448</v>
      </c>
      <c r="D19" s="754"/>
      <c r="E19" s="754"/>
      <c r="F19" s="1204" t="s">
        <v>548</v>
      </c>
      <c r="G19" s="1204"/>
      <c r="H19" s="1204"/>
      <c r="I19" s="1204"/>
      <c r="J19" s="1204"/>
      <c r="K19" s="1204"/>
      <c r="L19" s="1204"/>
      <c r="M19" s="1204"/>
      <c r="N19" s="1204"/>
      <c r="O19" s="1204"/>
      <c r="P19" s="1204"/>
      <c r="Q19" s="1206" t="s">
        <v>552</v>
      </c>
      <c r="R19" s="1206"/>
      <c r="S19" s="1206"/>
      <c r="T19" s="1206"/>
      <c r="U19" s="1206"/>
      <c r="V19" s="807"/>
      <c r="W19" s="845"/>
    </row>
    <row r="20" spans="1:23" s="641" customFormat="1" ht="9.75" customHeight="1">
      <c r="A20" s="1194"/>
      <c r="B20" s="1199"/>
      <c r="C20" s="113" t="s">
        <v>449</v>
      </c>
      <c r="D20" s="755"/>
      <c r="E20" s="755"/>
      <c r="F20" s="1205"/>
      <c r="G20" s="1205"/>
      <c r="H20" s="1205"/>
      <c r="I20" s="1205"/>
      <c r="J20" s="1205"/>
      <c r="K20" s="1205"/>
      <c r="L20" s="1205"/>
      <c r="M20" s="1205"/>
      <c r="N20" s="1205"/>
      <c r="O20" s="1205"/>
      <c r="P20" s="1205"/>
      <c r="Q20" s="1207"/>
      <c r="R20" s="1207"/>
      <c r="S20" s="1207"/>
      <c r="T20" s="1207"/>
      <c r="U20" s="1207"/>
      <c r="V20" s="592"/>
      <c r="W20" s="843"/>
    </row>
    <row r="21" spans="1:23" s="641" customFormat="1" ht="9.75" customHeight="1">
      <c r="A21" s="1194"/>
      <c r="B21" s="1199" t="s">
        <v>82</v>
      </c>
      <c r="C21" s="113" t="s">
        <v>448</v>
      </c>
      <c r="D21" s="755"/>
      <c r="E21" s="755"/>
      <c r="F21" s="1209" t="s">
        <v>551</v>
      </c>
      <c r="G21" s="1209"/>
      <c r="H21" s="1209"/>
      <c r="I21" s="1209"/>
      <c r="J21" s="1209"/>
      <c r="K21" s="1209"/>
      <c r="L21" s="1209"/>
      <c r="M21" s="1209"/>
      <c r="N21" s="1209"/>
      <c r="O21" s="1209"/>
      <c r="P21" s="1209"/>
      <c r="Q21" s="1207"/>
      <c r="R21" s="1207"/>
      <c r="S21" s="1207"/>
      <c r="T21" s="1207"/>
      <c r="U21" s="1207"/>
      <c r="V21" s="592"/>
      <c r="W21" s="843"/>
    </row>
    <row r="22" spans="1:23" s="641" customFormat="1" ht="9.75" customHeight="1" thickBot="1">
      <c r="A22" s="1195"/>
      <c r="B22" s="1200"/>
      <c r="C22" s="633" t="s">
        <v>449</v>
      </c>
      <c r="D22" s="757"/>
      <c r="E22" s="757"/>
      <c r="F22" s="1210"/>
      <c r="G22" s="1210"/>
      <c r="H22" s="1210"/>
      <c r="I22" s="1210"/>
      <c r="J22" s="1210"/>
      <c r="K22" s="1210"/>
      <c r="L22" s="1210"/>
      <c r="M22" s="1210"/>
      <c r="N22" s="1210"/>
      <c r="O22" s="1210"/>
      <c r="P22" s="1210"/>
      <c r="Q22" s="1208"/>
      <c r="R22" s="1208"/>
      <c r="S22" s="1208"/>
      <c r="T22" s="1208"/>
      <c r="U22" s="1208"/>
      <c r="V22" s="846"/>
      <c r="W22" s="847"/>
    </row>
    <row r="23" spans="1:23" s="641" customFormat="1" ht="10.5" customHeight="1">
      <c r="A23" s="1225" t="s">
        <v>85</v>
      </c>
      <c r="B23" s="1227" t="s">
        <v>81</v>
      </c>
      <c r="C23" s="631" t="s">
        <v>448</v>
      </c>
      <c r="D23" s="1263" t="s">
        <v>539</v>
      </c>
      <c r="E23" s="1263"/>
      <c r="F23" s="1263"/>
      <c r="G23" s="1263"/>
      <c r="H23" s="1263"/>
      <c r="I23" s="1263"/>
      <c r="J23" s="1263"/>
      <c r="K23" s="1263"/>
      <c r="L23" s="1267" t="s">
        <v>551</v>
      </c>
      <c r="M23" s="1267"/>
      <c r="N23" s="1267"/>
      <c r="O23" s="1267"/>
      <c r="P23" s="1267"/>
      <c r="Q23" s="1267"/>
      <c r="R23" s="1267"/>
      <c r="S23" s="1267"/>
      <c r="T23" s="1267"/>
      <c r="U23" s="1264" t="s">
        <v>550</v>
      </c>
      <c r="V23" s="1264"/>
      <c r="W23" s="842"/>
    </row>
    <row r="24" spans="1:23" s="641" customFormat="1" ht="10.5" customHeight="1">
      <c r="A24" s="1194"/>
      <c r="B24" s="1199"/>
      <c r="C24" s="113" t="s">
        <v>449</v>
      </c>
      <c r="D24" s="1255" t="s">
        <v>540</v>
      </c>
      <c r="E24" s="1255"/>
      <c r="F24" s="1255"/>
      <c r="G24" s="1255"/>
      <c r="H24" s="1255"/>
      <c r="I24" s="1255"/>
      <c r="J24" s="1255"/>
      <c r="K24" s="1255"/>
      <c r="L24" s="1209"/>
      <c r="M24" s="1209"/>
      <c r="N24" s="1209"/>
      <c r="O24" s="1209"/>
      <c r="P24" s="1209"/>
      <c r="Q24" s="1209"/>
      <c r="R24" s="1209"/>
      <c r="S24" s="1209"/>
      <c r="T24" s="1209"/>
      <c r="U24" s="1265"/>
      <c r="V24" s="1265"/>
      <c r="W24" s="843"/>
    </row>
    <row r="25" spans="1:23" s="632" customFormat="1" ht="10.5" customHeight="1">
      <c r="A25" s="1194"/>
      <c r="B25" s="1199" t="s">
        <v>82</v>
      </c>
      <c r="C25" s="113" t="s">
        <v>448</v>
      </c>
      <c r="D25" s="1256" t="s">
        <v>538</v>
      </c>
      <c r="E25" s="1256"/>
      <c r="F25" s="1256"/>
      <c r="G25" s="1256"/>
      <c r="H25" s="1256"/>
      <c r="I25" s="1256"/>
      <c r="J25" s="1256"/>
      <c r="K25" s="1256"/>
      <c r="L25" s="1257" t="s">
        <v>541</v>
      </c>
      <c r="M25" s="1257"/>
      <c r="N25" s="1257"/>
      <c r="O25" s="1257"/>
      <c r="P25" s="1257"/>
      <c r="Q25" s="1257"/>
      <c r="R25" s="1257"/>
      <c r="S25" s="1257"/>
      <c r="T25" s="802"/>
      <c r="U25" s="1265"/>
      <c r="V25" s="1265"/>
      <c r="W25" s="843"/>
    </row>
    <row r="26" spans="1:23" s="632" customFormat="1" ht="10.5" customHeight="1" thickBot="1">
      <c r="A26" s="1268"/>
      <c r="B26" s="1269"/>
      <c r="C26" s="634" t="s">
        <v>449</v>
      </c>
      <c r="D26" s="1258" t="s">
        <v>536</v>
      </c>
      <c r="E26" s="1258"/>
      <c r="F26" s="1258"/>
      <c r="G26" s="1258"/>
      <c r="H26" s="1258"/>
      <c r="I26" s="1258"/>
      <c r="J26" s="1258"/>
      <c r="K26" s="1258"/>
      <c r="L26" s="1258"/>
      <c r="M26" s="1258"/>
      <c r="N26" s="1258"/>
      <c r="O26" s="1258"/>
      <c r="P26" s="1258"/>
      <c r="Q26" s="1258"/>
      <c r="R26" s="1258"/>
      <c r="S26" s="1258"/>
      <c r="T26" s="836"/>
      <c r="U26" s="1266"/>
      <c r="V26" s="1266"/>
      <c r="W26" s="844"/>
    </row>
    <row r="27" spans="1:23" s="632" customFormat="1" ht="9" customHeight="1">
      <c r="A27" s="1193" t="s">
        <v>86</v>
      </c>
      <c r="B27" s="1203" t="s">
        <v>81</v>
      </c>
      <c r="C27" s="635" t="s">
        <v>448</v>
      </c>
      <c r="D27" s="848"/>
      <c r="E27" s="848"/>
      <c r="F27" s="1271" t="s">
        <v>557</v>
      </c>
      <c r="G27" s="1271"/>
      <c r="H27" s="1271"/>
      <c r="I27" s="1271"/>
      <c r="J27" s="1271"/>
      <c r="K27" s="1271"/>
      <c r="L27" s="1271"/>
      <c r="M27" s="1271"/>
      <c r="N27" s="1271"/>
      <c r="O27" s="1271"/>
      <c r="P27" s="1271"/>
      <c r="Q27" s="1271"/>
      <c r="R27" s="1271"/>
      <c r="S27" s="1271"/>
      <c r="T27" s="1271"/>
      <c r="U27" s="1271"/>
      <c r="V27" s="1271"/>
      <c r="W27" s="845"/>
    </row>
    <row r="28" spans="1:23" s="632" customFormat="1" ht="9" customHeight="1">
      <c r="A28" s="1194"/>
      <c r="B28" s="1199"/>
      <c r="C28" s="113" t="s">
        <v>449</v>
      </c>
      <c r="D28" s="849"/>
      <c r="E28" s="849"/>
      <c r="F28" s="1272"/>
      <c r="G28" s="1272"/>
      <c r="H28" s="1272"/>
      <c r="I28" s="1272"/>
      <c r="J28" s="1272"/>
      <c r="K28" s="1272"/>
      <c r="L28" s="1272"/>
      <c r="M28" s="1272"/>
      <c r="N28" s="1272"/>
      <c r="O28" s="1272"/>
      <c r="P28" s="1272"/>
      <c r="Q28" s="1272"/>
      <c r="R28" s="1272"/>
      <c r="S28" s="1272"/>
      <c r="T28" s="1272"/>
      <c r="U28" s="1272"/>
      <c r="V28" s="1272"/>
      <c r="W28" s="843"/>
    </row>
    <row r="29" spans="1:23" s="632" customFormat="1" ht="9" customHeight="1">
      <c r="A29" s="1194"/>
      <c r="B29" s="1199" t="s">
        <v>82</v>
      </c>
      <c r="C29" s="113" t="s">
        <v>448</v>
      </c>
      <c r="D29" s="849"/>
      <c r="E29" s="849"/>
      <c r="F29" s="1272"/>
      <c r="G29" s="1272"/>
      <c r="H29" s="1272"/>
      <c r="I29" s="1272"/>
      <c r="J29" s="1272"/>
      <c r="K29" s="1272"/>
      <c r="L29" s="1272"/>
      <c r="M29" s="1272"/>
      <c r="N29" s="1272"/>
      <c r="O29" s="1272"/>
      <c r="P29" s="1272"/>
      <c r="Q29" s="1272"/>
      <c r="R29" s="1272"/>
      <c r="S29" s="1272"/>
      <c r="T29" s="1272"/>
      <c r="U29" s="1272"/>
      <c r="V29" s="1272"/>
      <c r="W29" s="843"/>
    </row>
    <row r="30" spans="1:23" s="632" customFormat="1" ht="9" customHeight="1" thickBot="1">
      <c r="A30" s="1195"/>
      <c r="B30" s="1200"/>
      <c r="C30" s="633" t="s">
        <v>449</v>
      </c>
      <c r="D30" s="850"/>
      <c r="E30" s="850"/>
      <c r="F30" s="1273"/>
      <c r="G30" s="1273"/>
      <c r="H30" s="1273"/>
      <c r="I30" s="1273"/>
      <c r="J30" s="1273"/>
      <c r="K30" s="1273"/>
      <c r="L30" s="1273"/>
      <c r="M30" s="1273"/>
      <c r="N30" s="1273"/>
      <c r="O30" s="1273"/>
      <c r="P30" s="1273"/>
      <c r="Q30" s="1273"/>
      <c r="R30" s="1273"/>
      <c r="S30" s="1273"/>
      <c r="T30" s="1273"/>
      <c r="U30" s="1273"/>
      <c r="V30" s="1273"/>
      <c r="W30" s="847"/>
    </row>
    <row r="31" spans="1:23" s="632" customFormat="1" ht="6" customHeight="1">
      <c r="A31" s="1225" t="s">
        <v>87</v>
      </c>
      <c r="B31" s="1227" t="s">
        <v>81</v>
      </c>
      <c r="C31" s="631" t="s">
        <v>448</v>
      </c>
      <c r="D31" s="851"/>
      <c r="E31" s="851"/>
      <c r="F31" s="851"/>
      <c r="G31" s="851"/>
      <c r="H31" s="851"/>
      <c r="I31" s="851"/>
      <c r="J31" s="851"/>
      <c r="K31" s="852"/>
      <c r="L31" s="852"/>
      <c r="M31" s="852"/>
      <c r="N31" s="852"/>
      <c r="O31" s="852"/>
      <c r="P31" s="852"/>
      <c r="Q31" s="852"/>
      <c r="R31" s="852"/>
      <c r="S31" s="851"/>
      <c r="T31" s="853"/>
      <c r="U31" s="832"/>
      <c r="V31" s="804"/>
      <c r="W31" s="842"/>
    </row>
    <row r="32" spans="1:23" s="632" customFormat="1" ht="6" customHeight="1">
      <c r="A32" s="1194"/>
      <c r="B32" s="1199"/>
      <c r="C32" s="113" t="s">
        <v>449</v>
      </c>
      <c r="D32" s="849"/>
      <c r="E32" s="849"/>
      <c r="F32" s="849"/>
      <c r="G32" s="849"/>
      <c r="H32" s="849"/>
      <c r="I32" s="849"/>
      <c r="J32" s="849"/>
      <c r="K32" s="854"/>
      <c r="L32" s="854"/>
      <c r="M32" s="854"/>
      <c r="N32" s="854"/>
      <c r="O32" s="854"/>
      <c r="P32" s="854"/>
      <c r="Q32" s="854"/>
      <c r="R32" s="849"/>
      <c r="S32" s="849"/>
      <c r="T32" s="855"/>
      <c r="U32" s="849"/>
      <c r="V32" s="592"/>
      <c r="W32" s="843"/>
    </row>
    <row r="33" spans="1:23" s="632" customFormat="1" ht="6" customHeight="1">
      <c r="A33" s="1194"/>
      <c r="B33" s="1199" t="s">
        <v>82</v>
      </c>
      <c r="C33" s="113" t="s">
        <v>448</v>
      </c>
      <c r="D33" s="856"/>
      <c r="E33" s="856"/>
      <c r="F33" s="856"/>
      <c r="G33" s="856"/>
      <c r="H33" s="856"/>
      <c r="I33" s="849"/>
      <c r="J33" s="849"/>
      <c r="K33" s="849"/>
      <c r="L33" s="826"/>
      <c r="M33" s="826"/>
      <c r="N33" s="826"/>
      <c r="O33" s="826"/>
      <c r="P33" s="826"/>
      <c r="Q33" s="826"/>
      <c r="R33" s="826"/>
      <c r="S33" s="826"/>
      <c r="T33" s="857"/>
      <c r="U33" s="826"/>
      <c r="V33" s="806"/>
      <c r="W33" s="805"/>
    </row>
    <row r="34" spans="1:23" s="632" customFormat="1" ht="6" customHeight="1" thickBot="1">
      <c r="A34" s="1226"/>
      <c r="B34" s="1228"/>
      <c r="C34" s="636" t="s">
        <v>449</v>
      </c>
      <c r="D34" s="858"/>
      <c r="E34" s="858"/>
      <c r="F34" s="858"/>
      <c r="G34" s="858"/>
      <c r="H34" s="858"/>
      <c r="I34" s="859"/>
      <c r="J34" s="859"/>
      <c r="K34" s="859"/>
      <c r="L34" s="827"/>
      <c r="M34" s="827"/>
      <c r="N34" s="827"/>
      <c r="O34" s="827"/>
      <c r="P34" s="827"/>
      <c r="Q34" s="827"/>
      <c r="R34" s="827"/>
      <c r="S34" s="827"/>
      <c r="T34" s="860"/>
      <c r="U34" s="827"/>
      <c r="V34" s="861"/>
      <c r="W34" s="862"/>
    </row>
    <row r="35" spans="1:23" s="632" customFormat="1" ht="6" customHeight="1" thickTop="1">
      <c r="A35" s="159"/>
      <c r="B35" s="159"/>
      <c r="C35" s="159"/>
      <c r="D35" s="863"/>
      <c r="E35" s="863"/>
      <c r="F35" s="863"/>
      <c r="G35" s="863"/>
      <c r="H35" s="863"/>
      <c r="I35" s="864"/>
      <c r="J35" s="864"/>
      <c r="K35" s="864"/>
      <c r="L35" s="865"/>
      <c r="M35" s="865"/>
      <c r="N35" s="865"/>
      <c r="O35" s="865"/>
      <c r="P35" s="865"/>
      <c r="Q35" s="865"/>
      <c r="R35" s="865"/>
      <c r="S35" s="865"/>
      <c r="T35" s="866"/>
      <c r="U35" s="865"/>
      <c r="V35" s="867"/>
      <c r="W35" s="867"/>
    </row>
    <row r="36" spans="1:22" s="632" customFormat="1" ht="24.75" customHeight="1">
      <c r="A36" s="1270" t="s">
        <v>555</v>
      </c>
      <c r="B36" s="1270"/>
      <c r="C36" s="1270"/>
      <c r="D36" s="1270"/>
      <c r="E36" s="1270"/>
      <c r="F36" s="1270"/>
      <c r="G36" s="1270"/>
      <c r="H36" s="1270"/>
      <c r="I36" s="1270"/>
      <c r="J36" s="1270"/>
      <c r="K36" s="1270"/>
      <c r="L36" s="1270"/>
      <c r="M36" s="1270"/>
      <c r="N36" s="1270"/>
      <c r="O36" s="1270"/>
      <c r="P36" s="1270"/>
      <c r="Q36" s="1270"/>
      <c r="R36" s="1270"/>
      <c r="S36" s="1270"/>
      <c r="T36" s="1270"/>
      <c r="U36" s="1270"/>
      <c r="V36" s="638"/>
    </row>
    <row r="37" spans="1:22" s="632" customFormat="1" ht="12" customHeight="1">
      <c r="A37" s="639"/>
      <c r="B37" s="640" t="s">
        <v>519</v>
      </c>
      <c r="C37" s="640"/>
      <c r="D37" s="640"/>
      <c r="E37" s="640"/>
      <c r="F37" s="637"/>
      <c r="G37" s="637"/>
      <c r="H37" s="637"/>
      <c r="I37" s="637"/>
      <c r="J37" s="637"/>
      <c r="K37" s="637"/>
      <c r="L37" s="637"/>
      <c r="M37" s="637"/>
      <c r="N37" s="637"/>
      <c r="O37" s="637"/>
      <c r="P37" s="637"/>
      <c r="Q37" s="637"/>
      <c r="R37" s="637"/>
      <c r="S37" s="637"/>
      <c r="T37" s="637"/>
      <c r="U37" s="637"/>
      <c r="V37" s="637"/>
    </row>
    <row r="38" spans="1:21" ht="15.75">
      <c r="A38" s="24"/>
      <c r="B38" s="35"/>
      <c r="C38" s="35"/>
      <c r="D38" s="24"/>
      <c r="E38" s="24"/>
      <c r="F38" s="24"/>
      <c r="G38" s="24"/>
      <c r="H38" s="24"/>
      <c r="I38" s="24"/>
      <c r="J38" s="25"/>
      <c r="K38" s="25"/>
      <c r="L38" s="25"/>
      <c r="M38" s="1157" t="s">
        <v>553</v>
      </c>
      <c r="N38" s="1157"/>
      <c r="O38" s="1157"/>
      <c r="P38" s="1157"/>
      <c r="Q38" s="1157"/>
      <c r="R38" s="1157"/>
      <c r="S38" s="1157"/>
      <c r="T38" s="1157"/>
      <c r="U38" s="1157"/>
    </row>
    <row r="39" spans="1:21" ht="15.75">
      <c r="A39" s="19"/>
      <c r="B39" s="19"/>
      <c r="C39" s="1186" t="s">
        <v>88</v>
      </c>
      <c r="D39" s="1186"/>
      <c r="E39" s="1186"/>
      <c r="F39" s="1186"/>
      <c r="G39" s="132"/>
      <c r="H39" s="132"/>
      <c r="I39" s="132"/>
      <c r="J39" s="19"/>
      <c r="K39" s="19"/>
      <c r="L39" s="19"/>
      <c r="M39" s="1186" t="s">
        <v>74</v>
      </c>
      <c r="N39" s="1186"/>
      <c r="O39" s="1186"/>
      <c r="P39" s="1186"/>
      <c r="Q39" s="1186"/>
      <c r="R39" s="1186"/>
      <c r="S39" s="1186"/>
      <c r="T39" s="1186"/>
      <c r="U39" s="1186"/>
    </row>
    <row r="40" spans="1:19" ht="10.5" customHeight="1">
      <c r="A40" s="19"/>
      <c r="B40" s="19"/>
      <c r="C40" s="19"/>
      <c r="D40" s="132"/>
      <c r="E40" s="132"/>
      <c r="F40" s="132"/>
      <c r="G40" s="132"/>
      <c r="H40" s="132"/>
      <c r="I40" s="132"/>
      <c r="J40" s="19"/>
      <c r="K40" s="19"/>
      <c r="L40" s="19"/>
      <c r="M40" s="19"/>
      <c r="N40" s="19"/>
      <c r="O40" s="19"/>
      <c r="P40" s="132"/>
      <c r="Q40" s="132"/>
      <c r="R40" s="132"/>
      <c r="S40" s="132"/>
    </row>
    <row r="41" ht="16.5" customHeight="1"/>
    <row r="42" spans="3:21" ht="16.5" customHeight="1">
      <c r="C42" s="1224" t="s">
        <v>73</v>
      </c>
      <c r="D42" s="1224"/>
      <c r="E42" s="1224"/>
      <c r="F42" s="1224"/>
      <c r="G42" s="629"/>
      <c r="H42" s="629"/>
      <c r="M42" s="1224" t="s">
        <v>69</v>
      </c>
      <c r="N42" s="1224"/>
      <c r="O42" s="1224"/>
      <c r="P42" s="1224"/>
      <c r="Q42" s="1224"/>
      <c r="R42" s="1224"/>
      <c r="S42" s="1224"/>
      <c r="T42" s="1224"/>
      <c r="U42" s="1224"/>
    </row>
    <row r="43" spans="12:19" ht="16.5" customHeight="1">
      <c r="L43" s="131"/>
      <c r="M43" s="131"/>
      <c r="N43" s="131"/>
      <c r="O43" s="131"/>
      <c r="P43" s="131"/>
      <c r="Q43" s="131"/>
      <c r="R43" s="131"/>
      <c r="S43" s="131"/>
    </row>
  </sheetData>
  <sheetProtection/>
  <mergeCells count="59">
    <mergeCell ref="C42:F42"/>
    <mergeCell ref="C39:F39"/>
    <mergeCell ref="M38:U38"/>
    <mergeCell ref="U15:V18"/>
    <mergeCell ref="Q19:U22"/>
    <mergeCell ref="L1:V1"/>
    <mergeCell ref="L2:V2"/>
    <mergeCell ref="A31:A34"/>
    <mergeCell ref="B31:B32"/>
    <mergeCell ref="B33:B34"/>
    <mergeCell ref="A36:U36"/>
    <mergeCell ref="A27:A30"/>
    <mergeCell ref="B27:B28"/>
    <mergeCell ref="B29:B30"/>
    <mergeCell ref="F27:V30"/>
    <mergeCell ref="A19:A22"/>
    <mergeCell ref="B19:B20"/>
    <mergeCell ref="B21:B22"/>
    <mergeCell ref="A23:A26"/>
    <mergeCell ref="B23:B24"/>
    <mergeCell ref="B25:B26"/>
    <mergeCell ref="H8:K8"/>
    <mergeCell ref="L8:P8"/>
    <mergeCell ref="A15:A18"/>
    <mergeCell ref="B15:B16"/>
    <mergeCell ref="B17:B18"/>
    <mergeCell ref="A9:B9"/>
    <mergeCell ref="A10:B10"/>
    <mergeCell ref="A11:A14"/>
    <mergeCell ref="B11:B12"/>
    <mergeCell ref="B13:B14"/>
    <mergeCell ref="M39:U39"/>
    <mergeCell ref="M42:U42"/>
    <mergeCell ref="A1:K1"/>
    <mergeCell ref="A2:K2"/>
    <mergeCell ref="A4:V4"/>
    <mergeCell ref="A5:V5"/>
    <mergeCell ref="A6:V6"/>
    <mergeCell ref="U8:W8"/>
    <mergeCell ref="A8:B8"/>
    <mergeCell ref="C8:C10"/>
    <mergeCell ref="Q8:T8"/>
    <mergeCell ref="D15:S15"/>
    <mergeCell ref="D16:S16"/>
    <mergeCell ref="D17:S17"/>
    <mergeCell ref="D18:S18"/>
    <mergeCell ref="D23:K23"/>
    <mergeCell ref="L23:T24"/>
    <mergeCell ref="F21:P22"/>
    <mergeCell ref="D8:E8"/>
    <mergeCell ref="F8:G8"/>
    <mergeCell ref="D24:K24"/>
    <mergeCell ref="D25:K25"/>
    <mergeCell ref="L25:S25"/>
    <mergeCell ref="D26:S26"/>
    <mergeCell ref="F11:M14"/>
    <mergeCell ref="F19:P20"/>
    <mergeCell ref="N11:V14"/>
    <mergeCell ref="U23:V26"/>
  </mergeCells>
  <printOptions/>
  <pageMargins left="0.4" right="0.4" top="0.4" bottom="0.2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W42"/>
  <sheetViews>
    <sheetView zoomScale="115" zoomScaleNormal="115" zoomScalePageLayoutView="0" workbookViewId="0" topLeftCell="A1">
      <selection activeCell="N27" sqref="N27:V30"/>
    </sheetView>
  </sheetViews>
  <sheetFormatPr defaultColWidth="9.140625" defaultRowHeight="15"/>
  <cols>
    <col min="1" max="1" width="5.140625" style="0" customWidth="1"/>
    <col min="2" max="2" width="5.00390625" style="0" customWidth="1"/>
    <col min="3" max="3" width="4.00390625" style="0" customWidth="1"/>
    <col min="4" max="8" width="5.8515625" style="0" customWidth="1"/>
    <col min="9" max="22" width="4.28125" style="0" customWidth="1"/>
    <col min="23" max="23" width="4.421875" style="0" customWidth="1"/>
    <col min="24" max="41" width="3.8515625" style="0" customWidth="1"/>
  </cols>
  <sheetData>
    <row r="1" spans="1:22" ht="15.75">
      <c r="A1" s="1185" t="s">
        <v>75</v>
      </c>
      <c r="B1" s="1185"/>
      <c r="C1" s="1185"/>
      <c r="D1" s="1185"/>
      <c r="E1" s="1185"/>
      <c r="F1" s="1185"/>
      <c r="G1" s="1185"/>
      <c r="H1" s="1185"/>
      <c r="I1" s="1185"/>
      <c r="J1" s="1185"/>
      <c r="K1" s="1185"/>
      <c r="L1" s="60"/>
      <c r="M1" s="60"/>
      <c r="N1" s="1186" t="s">
        <v>76</v>
      </c>
      <c r="O1" s="1186"/>
      <c r="P1" s="1186"/>
      <c r="Q1" s="1186"/>
      <c r="R1" s="1186"/>
      <c r="S1" s="1186"/>
      <c r="T1" s="1186"/>
      <c r="U1" s="1186"/>
      <c r="V1" s="1186"/>
    </row>
    <row r="2" spans="1:22" ht="14.25" customHeight="1">
      <c r="A2" s="1187" t="s">
        <v>74</v>
      </c>
      <c r="B2" s="1187"/>
      <c r="C2" s="1187"/>
      <c r="D2" s="1187"/>
      <c r="E2" s="1187"/>
      <c r="F2" s="1187"/>
      <c r="G2" s="1187"/>
      <c r="H2" s="1187"/>
      <c r="I2" s="1187"/>
      <c r="J2" s="1187"/>
      <c r="K2" s="1187"/>
      <c r="L2" s="60"/>
      <c r="M2" s="60"/>
      <c r="N2" s="1188" t="s">
        <v>77</v>
      </c>
      <c r="O2" s="1188"/>
      <c r="P2" s="1188"/>
      <c r="Q2" s="1188"/>
      <c r="R2" s="1188"/>
      <c r="S2" s="1188"/>
      <c r="T2" s="1188"/>
      <c r="U2" s="1188"/>
      <c r="V2" s="1188"/>
    </row>
    <row r="3" spans="1:22" ht="6.75" customHeight="1">
      <c r="A3" s="9"/>
      <c r="B3" s="20"/>
      <c r="C3" s="20"/>
      <c r="D3" s="20"/>
      <c r="E3" s="20"/>
      <c r="F3" s="9"/>
      <c r="G3" s="9"/>
      <c r="H3" s="9"/>
      <c r="I3" s="9"/>
      <c r="J3" s="9"/>
      <c r="K3" s="9"/>
      <c r="L3" s="9"/>
      <c r="M3" s="9"/>
      <c r="N3" s="9"/>
      <c r="O3" s="9"/>
      <c r="P3" s="21"/>
      <c r="Q3" s="9"/>
      <c r="R3" s="9"/>
      <c r="S3" s="9"/>
      <c r="T3" s="9"/>
      <c r="U3" s="9"/>
      <c r="V3" s="9"/>
    </row>
    <row r="4" spans="1:22" ht="18.75">
      <c r="A4" s="1182" t="s">
        <v>525</v>
      </c>
      <c r="B4" s="1182"/>
      <c r="C4" s="1182"/>
      <c r="D4" s="1182"/>
      <c r="E4" s="1182"/>
      <c r="F4" s="1182"/>
      <c r="G4" s="1182"/>
      <c r="H4" s="1182"/>
      <c r="I4" s="1182"/>
      <c r="J4" s="1182"/>
      <c r="K4" s="1182"/>
      <c r="L4" s="1182"/>
      <c r="M4" s="1182"/>
      <c r="N4" s="1182"/>
      <c r="O4" s="1182"/>
      <c r="P4" s="1182"/>
      <c r="Q4" s="1182"/>
      <c r="R4" s="1182"/>
      <c r="S4" s="1182"/>
      <c r="T4" s="1182"/>
      <c r="U4" s="1182"/>
      <c r="V4" s="1182"/>
    </row>
    <row r="5" spans="1:22" ht="17.25" customHeight="1">
      <c r="A5" s="1182" t="s">
        <v>522</v>
      </c>
      <c r="B5" s="1182"/>
      <c r="C5" s="1182"/>
      <c r="D5" s="1182"/>
      <c r="E5" s="1182"/>
      <c r="F5" s="1182"/>
      <c r="G5" s="1182"/>
      <c r="H5" s="1182"/>
      <c r="I5" s="1182"/>
      <c r="J5" s="1182"/>
      <c r="K5" s="1182"/>
      <c r="L5" s="1182"/>
      <c r="M5" s="1182"/>
      <c r="N5" s="1182"/>
      <c r="O5" s="1182"/>
      <c r="P5" s="1182"/>
      <c r="Q5" s="1182"/>
      <c r="R5" s="1182"/>
      <c r="S5" s="1182"/>
      <c r="T5" s="1182"/>
      <c r="U5" s="1182"/>
      <c r="V5" s="1182"/>
    </row>
    <row r="6" spans="1:22" ht="16.5" customHeight="1">
      <c r="A6" s="1182" t="s">
        <v>530</v>
      </c>
      <c r="B6" s="1182"/>
      <c r="C6" s="1182"/>
      <c r="D6" s="1182"/>
      <c r="E6" s="1182"/>
      <c r="F6" s="1182"/>
      <c r="G6" s="1182"/>
      <c r="H6" s="1182"/>
      <c r="I6" s="1182"/>
      <c r="J6" s="1182"/>
      <c r="K6" s="1182"/>
      <c r="L6" s="1182"/>
      <c r="M6" s="1182"/>
      <c r="N6" s="1182"/>
      <c r="O6" s="1182"/>
      <c r="P6" s="1182"/>
      <c r="Q6" s="1182"/>
      <c r="R6" s="1182"/>
      <c r="S6" s="1182"/>
      <c r="T6" s="1182"/>
      <c r="U6" s="1182"/>
      <c r="V6" s="1182"/>
    </row>
    <row r="7" spans="1:22" ht="4.5" customHeight="1" thickBot="1">
      <c r="A7" s="9"/>
      <c r="B7" s="9"/>
      <c r="C7" s="9"/>
      <c r="D7" s="9"/>
      <c r="E7" s="9"/>
      <c r="F7" s="9"/>
      <c r="G7" s="9"/>
      <c r="H7" s="9"/>
      <c r="I7" s="9"/>
      <c r="J7" s="9"/>
      <c r="K7" s="9"/>
      <c r="L7" s="9"/>
      <c r="M7" s="9"/>
      <c r="N7" s="36"/>
      <c r="O7" s="9"/>
      <c r="P7" s="9"/>
      <c r="Q7" s="9"/>
      <c r="R7" s="9"/>
      <c r="S7" s="9"/>
      <c r="T7" s="9"/>
      <c r="U7" s="9"/>
      <c r="V7" s="9"/>
    </row>
    <row r="8" spans="1:23" s="632" customFormat="1" ht="16.5" customHeight="1" thickTop="1">
      <c r="A8" s="1183" t="s">
        <v>67</v>
      </c>
      <c r="B8" s="1184"/>
      <c r="C8" s="1184" t="s">
        <v>447</v>
      </c>
      <c r="D8" s="1176" t="s">
        <v>516</v>
      </c>
      <c r="E8" s="1176"/>
      <c r="F8" s="1176" t="s">
        <v>531</v>
      </c>
      <c r="G8" s="1176"/>
      <c r="H8" s="1176" t="s">
        <v>532</v>
      </c>
      <c r="I8" s="1176"/>
      <c r="J8" s="1176"/>
      <c r="K8" s="1176"/>
      <c r="L8" s="1176" t="s">
        <v>533</v>
      </c>
      <c r="M8" s="1176"/>
      <c r="N8" s="1176"/>
      <c r="O8" s="1176"/>
      <c r="P8" s="1176"/>
      <c r="Q8" s="1176" t="s">
        <v>534</v>
      </c>
      <c r="R8" s="1176"/>
      <c r="S8" s="1176"/>
      <c r="T8" s="1176"/>
      <c r="U8" s="1176" t="s">
        <v>154</v>
      </c>
      <c r="V8" s="1176"/>
      <c r="W8" s="1177"/>
    </row>
    <row r="9" spans="1:23" s="632" customFormat="1" ht="20.25" customHeight="1">
      <c r="A9" s="1191" t="s">
        <v>78</v>
      </c>
      <c r="B9" s="1189"/>
      <c r="C9" s="1189"/>
      <c r="D9" s="593" t="s">
        <v>471</v>
      </c>
      <c r="E9" s="593" t="s">
        <v>472</v>
      </c>
      <c r="F9" s="593" t="s">
        <v>452</v>
      </c>
      <c r="G9" s="590" t="s">
        <v>444</v>
      </c>
      <c r="H9" s="590" t="s">
        <v>509</v>
      </c>
      <c r="I9" s="590" t="s">
        <v>451</v>
      </c>
      <c r="J9" s="590" t="s">
        <v>452</v>
      </c>
      <c r="K9" s="590" t="s">
        <v>444</v>
      </c>
      <c r="L9" s="590" t="s">
        <v>510</v>
      </c>
      <c r="M9" s="590" t="s">
        <v>511</v>
      </c>
      <c r="N9" s="590" t="s">
        <v>456</v>
      </c>
      <c r="O9" s="590" t="s">
        <v>457</v>
      </c>
      <c r="P9" s="590" t="s">
        <v>458</v>
      </c>
      <c r="Q9" s="590" t="s">
        <v>453</v>
      </c>
      <c r="R9" s="590" t="s">
        <v>454</v>
      </c>
      <c r="S9" s="590" t="s">
        <v>440</v>
      </c>
      <c r="T9" s="808" t="s">
        <v>439</v>
      </c>
      <c r="U9" s="590" t="s">
        <v>543</v>
      </c>
      <c r="V9" s="593" t="s">
        <v>542</v>
      </c>
      <c r="W9" s="868" t="s">
        <v>514</v>
      </c>
    </row>
    <row r="10" spans="1:23" s="632" customFormat="1" ht="12.75" customHeight="1" thickBot="1">
      <c r="A10" s="1192" t="s">
        <v>79</v>
      </c>
      <c r="B10" s="1190"/>
      <c r="C10" s="1190"/>
      <c r="D10" s="801">
        <v>1</v>
      </c>
      <c r="E10" s="801">
        <v>2</v>
      </c>
      <c r="F10" s="801">
        <v>3</v>
      </c>
      <c r="G10" s="801">
        <v>4</v>
      </c>
      <c r="H10" s="801">
        <v>5</v>
      </c>
      <c r="I10" s="801">
        <v>6</v>
      </c>
      <c r="J10" s="801">
        <v>7</v>
      </c>
      <c r="K10" s="801">
        <v>8</v>
      </c>
      <c r="L10" s="801">
        <v>9</v>
      </c>
      <c r="M10" s="801">
        <v>10</v>
      </c>
      <c r="N10" s="801">
        <v>11</v>
      </c>
      <c r="O10" s="801">
        <v>12</v>
      </c>
      <c r="P10" s="801">
        <v>13</v>
      </c>
      <c r="Q10" s="801">
        <v>14</v>
      </c>
      <c r="R10" s="801">
        <v>15</v>
      </c>
      <c r="S10" s="801">
        <v>16</v>
      </c>
      <c r="T10" s="828">
        <v>17</v>
      </c>
      <c r="U10" s="801">
        <v>18</v>
      </c>
      <c r="V10" s="741">
        <v>19</v>
      </c>
      <c r="W10" s="835">
        <v>20</v>
      </c>
    </row>
    <row r="11" spans="1:23" s="632" customFormat="1" ht="11.25" customHeight="1">
      <c r="A11" s="1193" t="s">
        <v>80</v>
      </c>
      <c r="B11" s="1203" t="s">
        <v>81</v>
      </c>
      <c r="C11" s="635" t="s">
        <v>448</v>
      </c>
      <c r="D11" s="793"/>
      <c r="E11" s="793"/>
      <c r="F11" s="1271" t="s">
        <v>560</v>
      </c>
      <c r="G11" s="1271"/>
      <c r="H11" s="1271"/>
      <c r="I11" s="1271"/>
      <c r="J11" s="1271"/>
      <c r="K11" s="1271"/>
      <c r="L11" s="1271"/>
      <c r="M11" s="1271"/>
      <c r="N11" s="1271"/>
      <c r="O11" s="1271"/>
      <c r="P11" s="1271"/>
      <c r="Q11" s="1271"/>
      <c r="R11" s="1271"/>
      <c r="S11" s="1271"/>
      <c r="T11" s="1271"/>
      <c r="U11" s="1271"/>
      <c r="V11" s="1271"/>
      <c r="W11" s="838"/>
    </row>
    <row r="12" spans="1:23" s="632" customFormat="1" ht="11.25" customHeight="1">
      <c r="A12" s="1194"/>
      <c r="B12" s="1199"/>
      <c r="C12" s="113" t="s">
        <v>449</v>
      </c>
      <c r="D12" s="794"/>
      <c r="E12" s="794"/>
      <c r="F12" s="1272"/>
      <c r="G12" s="1272"/>
      <c r="H12" s="1272"/>
      <c r="I12" s="1272"/>
      <c r="J12" s="1272"/>
      <c r="K12" s="1272"/>
      <c r="L12" s="1272"/>
      <c r="M12" s="1272"/>
      <c r="N12" s="1272"/>
      <c r="O12" s="1272"/>
      <c r="P12" s="1272"/>
      <c r="Q12" s="1272"/>
      <c r="R12" s="1272"/>
      <c r="S12" s="1272"/>
      <c r="T12" s="1272"/>
      <c r="U12" s="1272"/>
      <c r="V12" s="1272"/>
      <c r="W12" s="839"/>
    </row>
    <row r="13" spans="1:23" s="632" customFormat="1" ht="8.25" customHeight="1">
      <c r="A13" s="1194"/>
      <c r="B13" s="1199" t="s">
        <v>82</v>
      </c>
      <c r="C13" s="113" t="s">
        <v>448</v>
      </c>
      <c r="D13" s="794"/>
      <c r="E13" s="794"/>
      <c r="F13" s="1272"/>
      <c r="G13" s="1272"/>
      <c r="H13" s="1272"/>
      <c r="I13" s="1272"/>
      <c r="J13" s="1272"/>
      <c r="K13" s="1272"/>
      <c r="L13" s="1272"/>
      <c r="M13" s="1272"/>
      <c r="N13" s="1272"/>
      <c r="O13" s="1272"/>
      <c r="P13" s="1272"/>
      <c r="Q13" s="1272"/>
      <c r="R13" s="1272"/>
      <c r="S13" s="1272"/>
      <c r="T13" s="1272"/>
      <c r="U13" s="1272"/>
      <c r="V13" s="1272"/>
      <c r="W13" s="839"/>
    </row>
    <row r="14" spans="1:23" s="632" customFormat="1" ht="8.25" customHeight="1" thickBot="1">
      <c r="A14" s="1195"/>
      <c r="B14" s="1200"/>
      <c r="C14" s="633" t="s">
        <v>449</v>
      </c>
      <c r="D14" s="840"/>
      <c r="E14" s="840"/>
      <c r="F14" s="1273"/>
      <c r="G14" s="1273"/>
      <c r="H14" s="1273"/>
      <c r="I14" s="1273"/>
      <c r="J14" s="1273"/>
      <c r="K14" s="1273"/>
      <c r="L14" s="1273"/>
      <c r="M14" s="1273"/>
      <c r="N14" s="1273"/>
      <c r="O14" s="1273"/>
      <c r="P14" s="1273"/>
      <c r="Q14" s="1273"/>
      <c r="R14" s="1273"/>
      <c r="S14" s="1273"/>
      <c r="T14" s="1273"/>
      <c r="U14" s="1273"/>
      <c r="V14" s="1273"/>
      <c r="W14" s="841"/>
    </row>
    <row r="15" spans="1:23" s="632" customFormat="1" ht="11.25" customHeight="1">
      <c r="A15" s="1225" t="s">
        <v>83</v>
      </c>
      <c r="B15" s="1227" t="s">
        <v>81</v>
      </c>
      <c r="C15" s="631" t="s">
        <v>448</v>
      </c>
      <c r="D15" s="1259" t="s">
        <v>535</v>
      </c>
      <c r="E15" s="1259"/>
      <c r="F15" s="1259"/>
      <c r="G15" s="1259"/>
      <c r="H15" s="1259"/>
      <c r="I15" s="1259"/>
      <c r="J15" s="1259"/>
      <c r="K15" s="1259"/>
      <c r="L15" s="1259"/>
      <c r="M15" s="1259"/>
      <c r="N15" s="1259"/>
      <c r="O15" s="1259"/>
      <c r="P15" s="1259"/>
      <c r="Q15" s="1259"/>
      <c r="R15" s="1259"/>
      <c r="S15" s="1259"/>
      <c r="T15" s="803"/>
      <c r="U15" s="1264" t="s">
        <v>550</v>
      </c>
      <c r="V15" s="1264"/>
      <c r="W15" s="842"/>
    </row>
    <row r="16" spans="1:23" s="632" customFormat="1" ht="11.25" customHeight="1">
      <c r="A16" s="1194"/>
      <c r="B16" s="1199"/>
      <c r="C16" s="113" t="s">
        <v>449</v>
      </c>
      <c r="D16" s="1260" t="s">
        <v>536</v>
      </c>
      <c r="E16" s="1260"/>
      <c r="F16" s="1260"/>
      <c r="G16" s="1260"/>
      <c r="H16" s="1260"/>
      <c r="I16" s="1260"/>
      <c r="J16" s="1260"/>
      <c r="K16" s="1260"/>
      <c r="L16" s="1260"/>
      <c r="M16" s="1260"/>
      <c r="N16" s="1260"/>
      <c r="O16" s="1260"/>
      <c r="P16" s="1260"/>
      <c r="Q16" s="1260"/>
      <c r="R16" s="1260"/>
      <c r="S16" s="1260"/>
      <c r="T16" s="46"/>
      <c r="U16" s="1265"/>
      <c r="V16" s="1265"/>
      <c r="W16" s="843"/>
    </row>
    <row r="17" spans="1:23" s="632" customFormat="1" ht="11.25" customHeight="1">
      <c r="A17" s="1194"/>
      <c r="B17" s="1199" t="s">
        <v>82</v>
      </c>
      <c r="C17" s="113" t="s">
        <v>448</v>
      </c>
      <c r="D17" s="1261" t="s">
        <v>537</v>
      </c>
      <c r="E17" s="1261"/>
      <c r="F17" s="1261"/>
      <c r="G17" s="1261"/>
      <c r="H17" s="1261"/>
      <c r="I17" s="1261"/>
      <c r="J17" s="1261"/>
      <c r="K17" s="1261"/>
      <c r="L17" s="1261"/>
      <c r="M17" s="1261"/>
      <c r="N17" s="1261"/>
      <c r="O17" s="1261"/>
      <c r="P17" s="1261"/>
      <c r="Q17" s="1261"/>
      <c r="R17" s="1261"/>
      <c r="S17" s="1261"/>
      <c r="T17" s="46"/>
      <c r="U17" s="1265"/>
      <c r="V17" s="1265"/>
      <c r="W17" s="843"/>
    </row>
    <row r="18" spans="1:23" s="632" customFormat="1" ht="11.25" customHeight="1" thickBot="1">
      <c r="A18" s="1268"/>
      <c r="B18" s="1269"/>
      <c r="C18" s="634" t="s">
        <v>449</v>
      </c>
      <c r="D18" s="1262" t="s">
        <v>538</v>
      </c>
      <c r="E18" s="1262"/>
      <c r="F18" s="1262"/>
      <c r="G18" s="1262"/>
      <c r="H18" s="1262"/>
      <c r="I18" s="1262"/>
      <c r="J18" s="1262"/>
      <c r="K18" s="1262"/>
      <c r="L18" s="1262"/>
      <c r="M18" s="1262"/>
      <c r="N18" s="1262"/>
      <c r="O18" s="1262"/>
      <c r="P18" s="1262"/>
      <c r="Q18" s="1262"/>
      <c r="R18" s="1262"/>
      <c r="S18" s="1262"/>
      <c r="T18" s="836"/>
      <c r="U18" s="1266"/>
      <c r="V18" s="1266"/>
      <c r="W18" s="844"/>
    </row>
    <row r="19" spans="1:23" s="641" customFormat="1" ht="7.5" customHeight="1">
      <c r="A19" s="1193" t="s">
        <v>84</v>
      </c>
      <c r="B19" s="1203" t="s">
        <v>81</v>
      </c>
      <c r="C19" s="635" t="s">
        <v>448</v>
      </c>
      <c r="D19" s="754"/>
      <c r="E19" s="754"/>
      <c r="F19" s="1204" t="s">
        <v>548</v>
      </c>
      <c r="G19" s="1204"/>
      <c r="H19" s="1204"/>
      <c r="I19" s="1204"/>
      <c r="J19" s="1204"/>
      <c r="K19" s="1204"/>
      <c r="L19" s="1204"/>
      <c r="M19" s="1204"/>
      <c r="N19" s="1204"/>
      <c r="O19" s="1204"/>
      <c r="P19" s="1204"/>
      <c r="Q19" s="1206" t="s">
        <v>562</v>
      </c>
      <c r="R19" s="1206"/>
      <c r="S19" s="1206"/>
      <c r="T19" s="1206"/>
      <c r="U19" s="1206"/>
      <c r="V19" s="807"/>
      <c r="W19" s="845"/>
    </row>
    <row r="20" spans="1:23" s="641" customFormat="1" ht="7.5" customHeight="1">
      <c r="A20" s="1194"/>
      <c r="B20" s="1199"/>
      <c r="C20" s="113" t="s">
        <v>449</v>
      </c>
      <c r="D20" s="755"/>
      <c r="E20" s="755"/>
      <c r="F20" s="1205"/>
      <c r="G20" s="1205"/>
      <c r="H20" s="1205"/>
      <c r="I20" s="1205"/>
      <c r="J20" s="1205"/>
      <c r="K20" s="1205"/>
      <c r="L20" s="1205"/>
      <c r="M20" s="1205"/>
      <c r="N20" s="1205"/>
      <c r="O20" s="1205"/>
      <c r="P20" s="1205"/>
      <c r="Q20" s="1207"/>
      <c r="R20" s="1207"/>
      <c r="S20" s="1207"/>
      <c r="T20" s="1207"/>
      <c r="U20" s="1207"/>
      <c r="V20" s="592"/>
      <c r="W20" s="843"/>
    </row>
    <row r="21" spans="1:23" s="641" customFormat="1" ht="11.25" customHeight="1">
      <c r="A21" s="1194"/>
      <c r="B21" s="1199" t="s">
        <v>82</v>
      </c>
      <c r="C21" s="113" t="s">
        <v>448</v>
      </c>
      <c r="D21" s="755"/>
      <c r="E21" s="755"/>
      <c r="F21" s="1209" t="s">
        <v>561</v>
      </c>
      <c r="G21" s="1209"/>
      <c r="H21" s="1209"/>
      <c r="I21" s="1209"/>
      <c r="J21" s="1209"/>
      <c r="K21" s="1209"/>
      <c r="L21" s="1209"/>
      <c r="M21" s="1209"/>
      <c r="N21" s="1209"/>
      <c r="O21" s="1209"/>
      <c r="P21" s="1209"/>
      <c r="Q21" s="1207"/>
      <c r="R21" s="1207"/>
      <c r="S21" s="1207"/>
      <c r="T21" s="1207"/>
      <c r="U21" s="1207"/>
      <c r="V21" s="592"/>
      <c r="W21" s="843"/>
    </row>
    <row r="22" spans="1:23" s="641" customFormat="1" ht="11.25" customHeight="1" thickBot="1">
      <c r="A22" s="1195"/>
      <c r="B22" s="1200"/>
      <c r="C22" s="633" t="s">
        <v>449</v>
      </c>
      <c r="D22" s="757"/>
      <c r="E22" s="757"/>
      <c r="F22" s="1210"/>
      <c r="G22" s="1210"/>
      <c r="H22" s="1210"/>
      <c r="I22" s="1210"/>
      <c r="J22" s="1210"/>
      <c r="K22" s="1210"/>
      <c r="L22" s="1210"/>
      <c r="M22" s="1210"/>
      <c r="N22" s="1210"/>
      <c r="O22" s="1210"/>
      <c r="P22" s="1210"/>
      <c r="Q22" s="1208"/>
      <c r="R22" s="1208"/>
      <c r="S22" s="1208"/>
      <c r="T22" s="1208"/>
      <c r="U22" s="1208"/>
      <c r="V22" s="846"/>
      <c r="W22" s="847"/>
    </row>
    <row r="23" spans="1:23" s="641" customFormat="1" ht="11.25" customHeight="1">
      <c r="A23" s="1225" t="s">
        <v>85</v>
      </c>
      <c r="B23" s="1227" t="s">
        <v>81</v>
      </c>
      <c r="C23" s="631" t="s">
        <v>448</v>
      </c>
      <c r="D23" s="1263" t="s">
        <v>539</v>
      </c>
      <c r="E23" s="1263"/>
      <c r="F23" s="1263"/>
      <c r="G23" s="1263"/>
      <c r="H23" s="1263"/>
      <c r="I23" s="1263"/>
      <c r="J23" s="1263"/>
      <c r="K23" s="1263"/>
      <c r="L23" s="1267" t="s">
        <v>561</v>
      </c>
      <c r="M23" s="1267"/>
      <c r="N23" s="1267"/>
      <c r="O23" s="1267"/>
      <c r="P23" s="1267"/>
      <c r="Q23" s="1267"/>
      <c r="R23" s="1267"/>
      <c r="S23" s="1267"/>
      <c r="T23" s="1267"/>
      <c r="U23" s="1276" t="s">
        <v>549</v>
      </c>
      <c r="V23" s="1276"/>
      <c r="W23" s="842"/>
    </row>
    <row r="24" spans="1:23" s="641" customFormat="1" ht="11.25" customHeight="1">
      <c r="A24" s="1194"/>
      <c r="B24" s="1199"/>
      <c r="C24" s="113" t="s">
        <v>449</v>
      </c>
      <c r="D24" s="1255" t="s">
        <v>540</v>
      </c>
      <c r="E24" s="1255"/>
      <c r="F24" s="1255"/>
      <c r="G24" s="1255"/>
      <c r="H24" s="1255"/>
      <c r="I24" s="1255"/>
      <c r="J24" s="1255"/>
      <c r="K24" s="1255"/>
      <c r="L24" s="1209"/>
      <c r="M24" s="1209"/>
      <c r="N24" s="1209"/>
      <c r="O24" s="1209"/>
      <c r="P24" s="1209"/>
      <c r="Q24" s="1209"/>
      <c r="R24" s="1209"/>
      <c r="S24" s="1209"/>
      <c r="T24" s="1209"/>
      <c r="U24" s="1277"/>
      <c r="V24" s="1277"/>
      <c r="W24" s="843"/>
    </row>
    <row r="25" spans="1:23" s="632" customFormat="1" ht="11.25" customHeight="1">
      <c r="A25" s="1194"/>
      <c r="B25" s="1199" t="s">
        <v>82</v>
      </c>
      <c r="C25" s="113" t="s">
        <v>448</v>
      </c>
      <c r="D25" s="1256" t="s">
        <v>538</v>
      </c>
      <c r="E25" s="1256"/>
      <c r="F25" s="1256"/>
      <c r="G25" s="1256"/>
      <c r="H25" s="1256"/>
      <c r="I25" s="1256"/>
      <c r="J25" s="1256"/>
      <c r="K25" s="1256"/>
      <c r="L25" s="1257" t="s">
        <v>541</v>
      </c>
      <c r="M25" s="1257"/>
      <c r="N25" s="1257"/>
      <c r="O25" s="1257"/>
      <c r="P25" s="1257"/>
      <c r="Q25" s="1257"/>
      <c r="R25" s="1257"/>
      <c r="S25" s="1257"/>
      <c r="T25" s="802"/>
      <c r="U25" s="1277"/>
      <c r="V25" s="1277"/>
      <c r="W25" s="843"/>
    </row>
    <row r="26" spans="1:23" s="632" customFormat="1" ht="11.25" customHeight="1" thickBot="1">
      <c r="A26" s="1268"/>
      <c r="B26" s="1269"/>
      <c r="C26" s="634" t="s">
        <v>449</v>
      </c>
      <c r="D26" s="1258" t="s">
        <v>536</v>
      </c>
      <c r="E26" s="1258"/>
      <c r="F26" s="1258"/>
      <c r="G26" s="1258"/>
      <c r="H26" s="1258"/>
      <c r="I26" s="1258"/>
      <c r="J26" s="1258"/>
      <c r="K26" s="1258"/>
      <c r="L26" s="1258"/>
      <c r="M26" s="1258"/>
      <c r="N26" s="1258"/>
      <c r="O26" s="1258"/>
      <c r="P26" s="1258"/>
      <c r="Q26" s="1258"/>
      <c r="R26" s="1258"/>
      <c r="S26" s="1258"/>
      <c r="T26" s="836"/>
      <c r="U26" s="1278"/>
      <c r="V26" s="1278"/>
      <c r="W26" s="844"/>
    </row>
    <row r="27" spans="1:23" s="632" customFormat="1" ht="9.75" customHeight="1">
      <c r="A27" s="1193" t="s">
        <v>86</v>
      </c>
      <c r="B27" s="1203" t="s">
        <v>81</v>
      </c>
      <c r="C27" s="635" t="s">
        <v>448</v>
      </c>
      <c r="D27" s="848"/>
      <c r="E27" s="848"/>
      <c r="F27" s="1279" t="s">
        <v>558</v>
      </c>
      <c r="G27" s="1279"/>
      <c r="H27" s="1279"/>
      <c r="I27" s="1279"/>
      <c r="J27" s="1279"/>
      <c r="K27" s="1279"/>
      <c r="L27" s="1279"/>
      <c r="M27" s="1279"/>
      <c r="N27" s="1279" t="s">
        <v>559</v>
      </c>
      <c r="O27" s="1279"/>
      <c r="P27" s="1279"/>
      <c r="Q27" s="1279"/>
      <c r="R27" s="1279"/>
      <c r="S27" s="1279"/>
      <c r="T27" s="1279"/>
      <c r="U27" s="1279"/>
      <c r="V27" s="1279"/>
      <c r="W27" s="845"/>
    </row>
    <row r="28" spans="1:23" s="632" customFormat="1" ht="9.75" customHeight="1">
      <c r="A28" s="1194"/>
      <c r="B28" s="1199"/>
      <c r="C28" s="113" t="s">
        <v>449</v>
      </c>
      <c r="D28" s="849"/>
      <c r="E28" s="849"/>
      <c r="F28" s="1277"/>
      <c r="G28" s="1277"/>
      <c r="H28" s="1277"/>
      <c r="I28" s="1277"/>
      <c r="J28" s="1277"/>
      <c r="K28" s="1277"/>
      <c r="L28" s="1277"/>
      <c r="M28" s="1277"/>
      <c r="N28" s="1277"/>
      <c r="O28" s="1277"/>
      <c r="P28" s="1277"/>
      <c r="Q28" s="1277"/>
      <c r="R28" s="1277"/>
      <c r="S28" s="1277"/>
      <c r="T28" s="1277"/>
      <c r="U28" s="1277"/>
      <c r="V28" s="1277"/>
      <c r="W28" s="843"/>
    </row>
    <row r="29" spans="1:23" s="632" customFormat="1" ht="8.25" customHeight="1">
      <c r="A29" s="1194"/>
      <c r="B29" s="1199" t="s">
        <v>82</v>
      </c>
      <c r="C29" s="113" t="s">
        <v>448</v>
      </c>
      <c r="D29" s="849"/>
      <c r="E29" s="849"/>
      <c r="F29" s="1277"/>
      <c r="G29" s="1277"/>
      <c r="H29" s="1277"/>
      <c r="I29" s="1277"/>
      <c r="J29" s="1277"/>
      <c r="K29" s="1277"/>
      <c r="L29" s="1277"/>
      <c r="M29" s="1277"/>
      <c r="N29" s="1277"/>
      <c r="O29" s="1277"/>
      <c r="P29" s="1277"/>
      <c r="Q29" s="1277"/>
      <c r="R29" s="1277"/>
      <c r="S29" s="1277"/>
      <c r="T29" s="1277"/>
      <c r="U29" s="1277"/>
      <c r="V29" s="1277"/>
      <c r="W29" s="843"/>
    </row>
    <row r="30" spans="1:23" s="632" customFormat="1" ht="8.25" customHeight="1" thickBot="1">
      <c r="A30" s="1195"/>
      <c r="B30" s="1200"/>
      <c r="C30" s="633" t="s">
        <v>449</v>
      </c>
      <c r="D30" s="850"/>
      <c r="E30" s="850"/>
      <c r="F30" s="1280"/>
      <c r="G30" s="1280"/>
      <c r="H30" s="1280"/>
      <c r="I30" s="1280"/>
      <c r="J30" s="1280"/>
      <c r="K30" s="1280"/>
      <c r="L30" s="1280"/>
      <c r="M30" s="1280"/>
      <c r="N30" s="1280"/>
      <c r="O30" s="1280"/>
      <c r="P30" s="1280"/>
      <c r="Q30" s="1280"/>
      <c r="R30" s="1280"/>
      <c r="S30" s="1280"/>
      <c r="T30" s="1280"/>
      <c r="U30" s="1280"/>
      <c r="V30" s="1280"/>
      <c r="W30" s="847"/>
    </row>
    <row r="31" spans="1:23" s="632" customFormat="1" ht="6" customHeight="1">
      <c r="A31" s="1225" t="s">
        <v>87</v>
      </c>
      <c r="B31" s="1227" t="s">
        <v>81</v>
      </c>
      <c r="C31" s="631" t="s">
        <v>448</v>
      </c>
      <c r="D31" s="851"/>
      <c r="E31" s="851"/>
      <c r="F31" s="851"/>
      <c r="G31" s="851"/>
      <c r="H31" s="851"/>
      <c r="I31" s="851"/>
      <c r="J31" s="851"/>
      <c r="K31" s="852"/>
      <c r="L31" s="852"/>
      <c r="M31" s="852"/>
      <c r="N31" s="852"/>
      <c r="O31" s="852"/>
      <c r="P31" s="852"/>
      <c r="Q31" s="852"/>
      <c r="R31" s="852"/>
      <c r="S31" s="851"/>
      <c r="T31" s="853"/>
      <c r="U31" s="832"/>
      <c r="V31" s="804"/>
      <c r="W31" s="842"/>
    </row>
    <row r="32" spans="1:23" s="632" customFormat="1" ht="6" customHeight="1">
      <c r="A32" s="1194"/>
      <c r="B32" s="1199"/>
      <c r="C32" s="113" t="s">
        <v>449</v>
      </c>
      <c r="D32" s="849"/>
      <c r="E32" s="849"/>
      <c r="F32" s="849"/>
      <c r="G32" s="849"/>
      <c r="H32" s="849"/>
      <c r="I32" s="849"/>
      <c r="J32" s="849"/>
      <c r="K32" s="854"/>
      <c r="L32" s="854"/>
      <c r="M32" s="854"/>
      <c r="N32" s="854"/>
      <c r="O32" s="854"/>
      <c r="P32" s="854"/>
      <c r="Q32" s="854"/>
      <c r="R32" s="849"/>
      <c r="S32" s="849"/>
      <c r="T32" s="855"/>
      <c r="U32" s="849"/>
      <c r="V32" s="592"/>
      <c r="W32" s="843"/>
    </row>
    <row r="33" spans="1:23" s="632" customFormat="1" ht="6" customHeight="1">
      <c r="A33" s="1194"/>
      <c r="B33" s="1199" t="s">
        <v>82</v>
      </c>
      <c r="C33" s="113" t="s">
        <v>448</v>
      </c>
      <c r="D33" s="856"/>
      <c r="E33" s="856"/>
      <c r="F33" s="856"/>
      <c r="G33" s="856"/>
      <c r="H33" s="856"/>
      <c r="I33" s="849"/>
      <c r="J33" s="849"/>
      <c r="K33" s="849"/>
      <c r="L33" s="826"/>
      <c r="M33" s="826"/>
      <c r="N33" s="826"/>
      <c r="O33" s="826"/>
      <c r="P33" s="826"/>
      <c r="Q33" s="826"/>
      <c r="R33" s="826"/>
      <c r="S33" s="826"/>
      <c r="T33" s="857"/>
      <c r="U33" s="826"/>
      <c r="V33" s="806"/>
      <c r="W33" s="805"/>
    </row>
    <row r="34" spans="1:23" s="632" customFormat="1" ht="6" customHeight="1" thickBot="1">
      <c r="A34" s="1226"/>
      <c r="B34" s="1228"/>
      <c r="C34" s="636" t="s">
        <v>449</v>
      </c>
      <c r="D34" s="858"/>
      <c r="E34" s="858"/>
      <c r="F34" s="858"/>
      <c r="G34" s="858"/>
      <c r="H34" s="858"/>
      <c r="I34" s="859"/>
      <c r="J34" s="859"/>
      <c r="K34" s="859"/>
      <c r="L34" s="827"/>
      <c r="M34" s="827"/>
      <c r="N34" s="827"/>
      <c r="O34" s="827"/>
      <c r="P34" s="827"/>
      <c r="Q34" s="827"/>
      <c r="R34" s="827"/>
      <c r="S34" s="827"/>
      <c r="T34" s="860"/>
      <c r="U34" s="827"/>
      <c r="V34" s="861"/>
      <c r="W34" s="862"/>
    </row>
    <row r="35" spans="1:22" s="632" customFormat="1" ht="35.25" customHeight="1" thickTop="1">
      <c r="A35" s="1235" t="s">
        <v>461</v>
      </c>
      <c r="B35" s="1235"/>
      <c r="C35" s="1235"/>
      <c r="D35" s="1235"/>
      <c r="E35" s="1235"/>
      <c r="F35" s="1235"/>
      <c r="G35" s="1235"/>
      <c r="H35" s="1235"/>
      <c r="I35" s="1235"/>
      <c r="J35" s="1235"/>
      <c r="K35" s="1235"/>
      <c r="L35" s="1235"/>
      <c r="M35" s="1235"/>
      <c r="N35" s="1235"/>
      <c r="O35" s="1235"/>
      <c r="P35" s="1235"/>
      <c r="Q35" s="1235"/>
      <c r="R35" s="1235"/>
      <c r="S35" s="1235"/>
      <c r="T35" s="1235"/>
      <c r="U35" s="1235"/>
      <c r="V35" s="638"/>
    </row>
    <row r="36" spans="1:22" s="632" customFormat="1" ht="20.25" customHeight="1">
      <c r="A36" s="639"/>
      <c r="B36" s="640" t="s">
        <v>519</v>
      </c>
      <c r="C36" s="640"/>
      <c r="D36" s="640"/>
      <c r="E36" s="640"/>
      <c r="F36" s="637"/>
      <c r="G36" s="637"/>
      <c r="H36" s="637"/>
      <c r="I36" s="637"/>
      <c r="J36" s="637"/>
      <c r="K36" s="637"/>
      <c r="L36" s="637"/>
      <c r="M36" s="637"/>
      <c r="N36" s="637"/>
      <c r="O36" s="637"/>
      <c r="P36" s="637"/>
      <c r="Q36" s="637"/>
      <c r="R36" s="637"/>
      <c r="S36" s="637"/>
      <c r="T36" s="637"/>
      <c r="U36" s="637"/>
      <c r="V36" s="637"/>
    </row>
    <row r="37" spans="1:21" ht="15.75">
      <c r="A37" s="24"/>
      <c r="B37" s="35"/>
      <c r="C37" s="35"/>
      <c r="D37" s="24"/>
      <c r="E37" s="24"/>
      <c r="F37" s="24"/>
      <c r="G37" s="24"/>
      <c r="H37" s="24"/>
      <c r="I37" s="24"/>
      <c r="J37" s="25"/>
      <c r="K37" s="25"/>
      <c r="L37" s="25"/>
      <c r="M37" s="1157" t="s">
        <v>553</v>
      </c>
      <c r="N37" s="1157"/>
      <c r="O37" s="1157"/>
      <c r="P37" s="1157"/>
      <c r="Q37" s="1157"/>
      <c r="R37" s="1157"/>
      <c r="S37" s="1157"/>
      <c r="T37" s="1157"/>
      <c r="U37" s="1157"/>
    </row>
    <row r="38" spans="1:21" ht="15.75">
      <c r="A38" s="19"/>
      <c r="B38" s="19"/>
      <c r="C38" s="1186" t="s">
        <v>88</v>
      </c>
      <c r="D38" s="1186"/>
      <c r="E38" s="1186"/>
      <c r="F38" s="1186"/>
      <c r="G38" s="132"/>
      <c r="H38" s="132"/>
      <c r="I38" s="132"/>
      <c r="J38" s="19"/>
      <c r="K38" s="19"/>
      <c r="L38" s="19"/>
      <c r="M38" s="1186" t="s">
        <v>74</v>
      </c>
      <c r="N38" s="1186"/>
      <c r="O38" s="1186"/>
      <c r="P38" s="1186"/>
      <c r="Q38" s="1186"/>
      <c r="R38" s="1186"/>
      <c r="S38" s="1186"/>
      <c r="T38" s="1186"/>
      <c r="U38" s="1186"/>
    </row>
    <row r="39" spans="1:19" ht="10.5" customHeight="1">
      <c r="A39" s="19"/>
      <c r="B39" s="19"/>
      <c r="C39" s="19"/>
      <c r="D39" s="132"/>
      <c r="E39" s="132"/>
      <c r="F39" s="132"/>
      <c r="G39" s="132"/>
      <c r="H39" s="132"/>
      <c r="I39" s="132"/>
      <c r="J39" s="19"/>
      <c r="K39" s="19"/>
      <c r="L39" s="19"/>
      <c r="M39" s="19"/>
      <c r="N39" s="19"/>
      <c r="O39" s="19"/>
      <c r="P39" s="132"/>
      <c r="Q39" s="132"/>
      <c r="R39" s="132"/>
      <c r="S39" s="132"/>
    </row>
    <row r="40" ht="16.5" customHeight="1"/>
    <row r="41" spans="3:21" ht="16.5" customHeight="1">
      <c r="C41" s="1224" t="s">
        <v>73</v>
      </c>
      <c r="D41" s="1224"/>
      <c r="E41" s="1224"/>
      <c r="F41" s="1224"/>
      <c r="G41" s="629"/>
      <c r="H41" s="629"/>
      <c r="M41" s="1224" t="s">
        <v>69</v>
      </c>
      <c r="N41" s="1224"/>
      <c r="O41" s="1224"/>
      <c r="P41" s="1224"/>
      <c r="Q41" s="1224"/>
      <c r="R41" s="1224"/>
      <c r="S41" s="1224"/>
      <c r="T41" s="1224"/>
      <c r="U41" s="1224"/>
    </row>
    <row r="42" spans="12:19" ht="16.5" customHeight="1">
      <c r="L42" s="131"/>
      <c r="M42" s="131"/>
      <c r="N42" s="131"/>
      <c r="O42" s="131"/>
      <c r="P42" s="131"/>
      <c r="Q42" s="131"/>
      <c r="R42" s="131"/>
      <c r="S42" s="131"/>
    </row>
  </sheetData>
  <sheetProtection/>
  <mergeCells count="59">
    <mergeCell ref="A6:V6"/>
    <mergeCell ref="A8:B8"/>
    <mergeCell ref="C8:C10"/>
    <mergeCell ref="A1:K1"/>
    <mergeCell ref="N1:V1"/>
    <mergeCell ref="A2:K2"/>
    <mergeCell ref="N2:V2"/>
    <mergeCell ref="A4:V4"/>
    <mergeCell ref="A5:V5"/>
    <mergeCell ref="A9:B9"/>
    <mergeCell ref="A10:B10"/>
    <mergeCell ref="D8:E8"/>
    <mergeCell ref="F8:G8"/>
    <mergeCell ref="H8:K8"/>
    <mergeCell ref="L8:P8"/>
    <mergeCell ref="A15:A18"/>
    <mergeCell ref="B15:B16"/>
    <mergeCell ref="B17:B18"/>
    <mergeCell ref="F11:V14"/>
    <mergeCell ref="U15:V18"/>
    <mergeCell ref="A11:A14"/>
    <mergeCell ref="B11:B12"/>
    <mergeCell ref="B13:B14"/>
    <mergeCell ref="C38:F38"/>
    <mergeCell ref="A27:A30"/>
    <mergeCell ref="B27:B28"/>
    <mergeCell ref="B29:B30"/>
    <mergeCell ref="A19:A22"/>
    <mergeCell ref="B19:B20"/>
    <mergeCell ref="B21:B22"/>
    <mergeCell ref="A23:A26"/>
    <mergeCell ref="B23:B24"/>
    <mergeCell ref="B25:B26"/>
    <mergeCell ref="F27:M30"/>
    <mergeCell ref="N27:V30"/>
    <mergeCell ref="A31:A34"/>
    <mergeCell ref="B31:B32"/>
    <mergeCell ref="B33:B34"/>
    <mergeCell ref="A35:U35"/>
    <mergeCell ref="D17:S17"/>
    <mergeCell ref="D18:S18"/>
    <mergeCell ref="D23:K23"/>
    <mergeCell ref="F21:P22"/>
    <mergeCell ref="L23:T24"/>
    <mergeCell ref="C41:F41"/>
    <mergeCell ref="M37:U37"/>
    <mergeCell ref="M38:U38"/>
    <mergeCell ref="M41:U41"/>
    <mergeCell ref="U23:V26"/>
    <mergeCell ref="D24:K24"/>
    <mergeCell ref="D25:K25"/>
    <mergeCell ref="L25:S25"/>
    <mergeCell ref="D26:S26"/>
    <mergeCell ref="U8:W8"/>
    <mergeCell ref="F19:P20"/>
    <mergeCell ref="Q19:U22"/>
    <mergeCell ref="Q8:T8"/>
    <mergeCell ref="D15:S15"/>
    <mergeCell ref="D16:S16"/>
  </mergeCells>
  <printOptions/>
  <pageMargins left="0.4" right="0.4" top="0.4" bottom="0.2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M43"/>
  <sheetViews>
    <sheetView zoomScalePageLayoutView="0" workbookViewId="0" topLeftCell="A1">
      <selection activeCell="AE24" sqref="AE24"/>
    </sheetView>
  </sheetViews>
  <sheetFormatPr defaultColWidth="9.140625" defaultRowHeight="15"/>
  <cols>
    <col min="1" max="1" width="4.7109375" style="0" customWidth="1"/>
    <col min="2" max="2" width="5.57421875" style="0" customWidth="1"/>
    <col min="3" max="3" width="5.00390625" style="0" customWidth="1"/>
    <col min="4" max="23" width="5.28125" style="0" customWidth="1"/>
    <col min="24" max="38" width="4.57421875" style="0" customWidth="1"/>
  </cols>
  <sheetData>
    <row r="1" spans="1:21" ht="15.75">
      <c r="A1" s="1185" t="s">
        <v>75</v>
      </c>
      <c r="B1" s="1185"/>
      <c r="C1" s="1185"/>
      <c r="D1" s="1185"/>
      <c r="E1" s="1185"/>
      <c r="F1" s="1185"/>
      <c r="G1" s="1185"/>
      <c r="H1" s="1185"/>
      <c r="I1" s="1185"/>
      <c r="J1" s="1185"/>
      <c r="K1" s="60"/>
      <c r="L1" s="60"/>
      <c r="M1" s="1186" t="s">
        <v>76</v>
      </c>
      <c r="N1" s="1186"/>
      <c r="O1" s="1186"/>
      <c r="P1" s="1186"/>
      <c r="Q1" s="1186"/>
      <c r="R1" s="1186"/>
      <c r="S1" s="1186"/>
      <c r="T1" s="1186"/>
      <c r="U1" s="1186"/>
    </row>
    <row r="2" spans="1:21" ht="15.75">
      <c r="A2" s="1187" t="s">
        <v>74</v>
      </c>
      <c r="B2" s="1187"/>
      <c r="C2" s="1187"/>
      <c r="D2" s="1187"/>
      <c r="E2" s="1187"/>
      <c r="F2" s="1187"/>
      <c r="G2" s="1187"/>
      <c r="H2" s="1187"/>
      <c r="I2" s="1187"/>
      <c r="J2" s="1187"/>
      <c r="K2" s="60"/>
      <c r="L2" s="60"/>
      <c r="M2" s="1188" t="s">
        <v>77</v>
      </c>
      <c r="N2" s="1188"/>
      <c r="O2" s="1188"/>
      <c r="P2" s="1188"/>
      <c r="Q2" s="1188"/>
      <c r="R2" s="1188"/>
      <c r="S2" s="1188"/>
      <c r="T2" s="1188"/>
      <c r="U2" s="1188"/>
    </row>
    <row r="3" spans="1:21" ht="3.75" customHeight="1">
      <c r="A3" s="9"/>
      <c r="B3" s="20"/>
      <c r="C3" s="20"/>
      <c r="D3" s="20"/>
      <c r="E3" s="9"/>
      <c r="F3" s="9"/>
      <c r="G3" s="9"/>
      <c r="H3" s="9"/>
      <c r="I3" s="9"/>
      <c r="J3" s="9"/>
      <c r="K3" s="9"/>
      <c r="L3" s="9"/>
      <c r="M3" s="9"/>
      <c r="N3" s="9"/>
      <c r="O3" s="21"/>
      <c r="P3" s="9"/>
      <c r="Q3" s="9"/>
      <c r="R3" s="9"/>
      <c r="S3" s="9"/>
      <c r="T3" s="9"/>
      <c r="U3" s="9"/>
    </row>
    <row r="4" spans="1:21" ht="23.25" customHeight="1">
      <c r="A4" s="1295" t="s">
        <v>525</v>
      </c>
      <c r="B4" s="1295"/>
      <c r="C4" s="1295"/>
      <c r="D4" s="1295"/>
      <c r="E4" s="1295"/>
      <c r="F4" s="1295"/>
      <c r="G4" s="1295"/>
      <c r="H4" s="1295"/>
      <c r="I4" s="1295"/>
      <c r="J4" s="1295"/>
      <c r="K4" s="1295"/>
      <c r="L4" s="1295"/>
      <c r="M4" s="1295"/>
      <c r="N4" s="1295"/>
      <c r="O4" s="1295"/>
      <c r="P4" s="1295"/>
      <c r="Q4" s="1295"/>
      <c r="R4" s="1295"/>
      <c r="S4" s="1295"/>
      <c r="T4" s="1295"/>
      <c r="U4" s="1295"/>
    </row>
    <row r="5" spans="1:21" ht="18" customHeight="1">
      <c r="A5" s="1182" t="s">
        <v>467</v>
      </c>
      <c r="B5" s="1182"/>
      <c r="C5" s="1182"/>
      <c r="D5" s="1182"/>
      <c r="E5" s="1182"/>
      <c r="F5" s="1182"/>
      <c r="G5" s="1182"/>
      <c r="H5" s="1182"/>
      <c r="I5" s="1182"/>
      <c r="J5" s="1182"/>
      <c r="K5" s="1182"/>
      <c r="L5" s="1182"/>
      <c r="M5" s="1182"/>
      <c r="N5" s="1182"/>
      <c r="O5" s="1182"/>
      <c r="P5" s="1182"/>
      <c r="Q5" s="1182"/>
      <c r="R5" s="1182"/>
      <c r="S5" s="1182"/>
      <c r="T5" s="1182"/>
      <c r="U5" s="1182"/>
    </row>
    <row r="6" spans="1:21" ht="15.75" customHeight="1">
      <c r="A6" s="1299" t="s">
        <v>528</v>
      </c>
      <c r="B6" s="1299"/>
      <c r="C6" s="1299"/>
      <c r="D6" s="1299"/>
      <c r="E6" s="1299"/>
      <c r="F6" s="1299"/>
      <c r="G6" s="1299"/>
      <c r="H6" s="1299"/>
      <c r="I6" s="1299"/>
      <c r="J6" s="1299"/>
      <c r="K6" s="1299"/>
      <c r="L6" s="1299"/>
      <c r="M6" s="1299"/>
      <c r="N6" s="1299"/>
      <c r="O6" s="1299"/>
      <c r="P6" s="1299"/>
      <c r="Q6" s="1299"/>
      <c r="R6" s="1299"/>
      <c r="S6" s="1299"/>
      <c r="T6" s="1299"/>
      <c r="U6" s="1299"/>
    </row>
    <row r="7" spans="1:21" ht="9.75" customHeight="1" thickBot="1">
      <c r="A7" s="9"/>
      <c r="B7" s="9"/>
      <c r="C7" s="9"/>
      <c r="D7" s="9"/>
      <c r="E7" s="9"/>
      <c r="F7" s="9"/>
      <c r="G7" s="9"/>
      <c r="H7" s="9"/>
      <c r="I7" s="9"/>
      <c r="J7" s="9"/>
      <c r="K7" s="9"/>
      <c r="L7" s="9"/>
      <c r="M7" s="36"/>
      <c r="N7" s="9"/>
      <c r="O7" s="9"/>
      <c r="P7" s="9"/>
      <c r="Q7" s="9"/>
      <c r="R7" s="9"/>
      <c r="S7" s="9"/>
      <c r="T7" s="9"/>
      <c r="U7" s="9"/>
    </row>
    <row r="8" spans="1:23" s="589" customFormat="1" ht="14.25" customHeight="1" thickTop="1">
      <c r="A8" s="1183" t="s">
        <v>67</v>
      </c>
      <c r="B8" s="1184"/>
      <c r="C8" s="1184" t="s">
        <v>447</v>
      </c>
      <c r="D8" s="1176" t="s">
        <v>516</v>
      </c>
      <c r="E8" s="1176"/>
      <c r="F8" s="1176" t="s">
        <v>531</v>
      </c>
      <c r="G8" s="1176"/>
      <c r="H8" s="1176" t="s">
        <v>532</v>
      </c>
      <c r="I8" s="1176"/>
      <c r="J8" s="1176"/>
      <c r="K8" s="1176"/>
      <c r="L8" s="1176" t="s">
        <v>533</v>
      </c>
      <c r="M8" s="1176"/>
      <c r="N8" s="1176"/>
      <c r="O8" s="1176"/>
      <c r="P8" s="1176"/>
      <c r="Q8" s="1176" t="s">
        <v>534</v>
      </c>
      <c r="R8" s="1176"/>
      <c r="S8" s="1176"/>
      <c r="T8" s="1176"/>
      <c r="U8" s="1176" t="s">
        <v>154</v>
      </c>
      <c r="V8" s="1176"/>
      <c r="W8" s="1177"/>
    </row>
    <row r="9" spans="1:23" s="589" customFormat="1" ht="12" customHeight="1">
      <c r="A9" s="1191" t="s">
        <v>78</v>
      </c>
      <c r="B9" s="1189"/>
      <c r="C9" s="1189"/>
      <c r="D9" s="593" t="s">
        <v>471</v>
      </c>
      <c r="E9" s="593" t="s">
        <v>472</v>
      </c>
      <c r="F9" s="593" t="s">
        <v>452</v>
      </c>
      <c r="G9" s="590" t="s">
        <v>444</v>
      </c>
      <c r="H9" s="590" t="s">
        <v>509</v>
      </c>
      <c r="I9" s="590" t="s">
        <v>451</v>
      </c>
      <c r="J9" s="590" t="s">
        <v>452</v>
      </c>
      <c r="K9" s="590" t="s">
        <v>444</v>
      </c>
      <c r="L9" s="590" t="s">
        <v>510</v>
      </c>
      <c r="M9" s="590" t="s">
        <v>511</v>
      </c>
      <c r="N9" s="590" t="s">
        <v>456</v>
      </c>
      <c r="O9" s="590" t="s">
        <v>457</v>
      </c>
      <c r="P9" s="590" t="s">
        <v>458</v>
      </c>
      <c r="Q9" s="590" t="s">
        <v>453</v>
      </c>
      <c r="R9" s="590" t="s">
        <v>454</v>
      </c>
      <c r="S9" s="590" t="s">
        <v>440</v>
      </c>
      <c r="T9" s="808" t="s">
        <v>439</v>
      </c>
      <c r="U9" s="590" t="s">
        <v>543</v>
      </c>
      <c r="V9" s="593" t="s">
        <v>542</v>
      </c>
      <c r="W9" s="868" t="s">
        <v>514</v>
      </c>
    </row>
    <row r="10" spans="1:23" s="589" customFormat="1" ht="15" customHeight="1" thickBot="1">
      <c r="A10" s="1192" t="s">
        <v>79</v>
      </c>
      <c r="B10" s="1190"/>
      <c r="C10" s="1190"/>
      <c r="D10" s="801">
        <v>1</v>
      </c>
      <c r="E10" s="801">
        <v>2</v>
      </c>
      <c r="F10" s="801">
        <v>3</v>
      </c>
      <c r="G10" s="801">
        <v>4</v>
      </c>
      <c r="H10" s="801">
        <v>5</v>
      </c>
      <c r="I10" s="801">
        <v>6</v>
      </c>
      <c r="J10" s="801">
        <v>7</v>
      </c>
      <c r="K10" s="801">
        <v>8</v>
      </c>
      <c r="L10" s="801">
        <v>9</v>
      </c>
      <c r="M10" s="801">
        <v>10</v>
      </c>
      <c r="N10" s="801">
        <v>11</v>
      </c>
      <c r="O10" s="801">
        <v>12</v>
      </c>
      <c r="P10" s="801">
        <v>13</v>
      </c>
      <c r="Q10" s="801">
        <v>14</v>
      </c>
      <c r="R10" s="801">
        <v>15</v>
      </c>
      <c r="S10" s="801">
        <v>16</v>
      </c>
      <c r="T10" s="828">
        <v>17</v>
      </c>
      <c r="U10" s="801">
        <v>18</v>
      </c>
      <c r="V10" s="741">
        <v>19</v>
      </c>
      <c r="W10" s="835">
        <v>20</v>
      </c>
    </row>
    <row r="11" spans="1:23" s="589" customFormat="1" ht="9.75" customHeight="1">
      <c r="A11" s="1220" t="s">
        <v>80</v>
      </c>
      <c r="B11" s="1223" t="s">
        <v>81</v>
      </c>
      <c r="C11" s="679" t="s">
        <v>448</v>
      </c>
      <c r="D11" s="747"/>
      <c r="E11" s="737"/>
      <c r="F11" s="1289" t="s">
        <v>579</v>
      </c>
      <c r="G11" s="1289"/>
      <c r="H11" s="1289"/>
      <c r="I11" s="1289"/>
      <c r="J11" s="1289"/>
      <c r="K11" s="1289"/>
      <c r="L11" s="1289"/>
      <c r="M11" s="1289"/>
      <c r="N11" s="1289"/>
      <c r="O11" s="1289"/>
      <c r="P11" s="1289"/>
      <c r="Q11" s="1289"/>
      <c r="R11" s="1289"/>
      <c r="S11" s="1289"/>
      <c r="T11" s="1289"/>
      <c r="U11" s="898"/>
      <c r="V11" s="898"/>
      <c r="W11" s="899"/>
    </row>
    <row r="12" spans="1:23" s="589" customFormat="1" ht="9.75" customHeight="1">
      <c r="A12" s="1221"/>
      <c r="B12" s="1201"/>
      <c r="C12" s="29" t="s">
        <v>449</v>
      </c>
      <c r="D12" s="740"/>
      <c r="E12" s="584"/>
      <c r="F12" s="1290"/>
      <c r="G12" s="1290"/>
      <c r="H12" s="1290"/>
      <c r="I12" s="1290"/>
      <c r="J12" s="1290"/>
      <c r="K12" s="1290"/>
      <c r="L12" s="1290"/>
      <c r="M12" s="1290"/>
      <c r="N12" s="1290"/>
      <c r="O12" s="1290"/>
      <c r="P12" s="1290"/>
      <c r="Q12" s="1290"/>
      <c r="R12" s="1290"/>
      <c r="S12" s="1290"/>
      <c r="T12" s="1290"/>
      <c r="U12" s="775"/>
      <c r="V12" s="775"/>
      <c r="W12" s="888"/>
    </row>
    <row r="13" spans="1:23" s="589" customFormat="1" ht="12" customHeight="1">
      <c r="A13" s="1221"/>
      <c r="B13" s="1201" t="s">
        <v>82</v>
      </c>
      <c r="C13" s="29" t="s">
        <v>448</v>
      </c>
      <c r="D13" s="740"/>
      <c r="E13" s="584"/>
      <c r="F13" s="1290"/>
      <c r="G13" s="1290"/>
      <c r="H13" s="1290"/>
      <c r="I13" s="1290"/>
      <c r="J13" s="1290"/>
      <c r="K13" s="1290"/>
      <c r="L13" s="1290"/>
      <c r="M13" s="1290"/>
      <c r="N13" s="1290"/>
      <c r="O13" s="1290"/>
      <c r="P13" s="1290"/>
      <c r="Q13" s="1290"/>
      <c r="R13" s="1290"/>
      <c r="S13" s="1290"/>
      <c r="T13" s="1290"/>
      <c r="U13" s="775"/>
      <c r="V13" s="775"/>
      <c r="W13" s="888"/>
    </row>
    <row r="14" spans="1:23" s="589" customFormat="1" ht="12" customHeight="1" thickBot="1">
      <c r="A14" s="1222"/>
      <c r="B14" s="1202"/>
      <c r="C14" s="685" t="s">
        <v>449</v>
      </c>
      <c r="D14" s="748"/>
      <c r="E14" s="672"/>
      <c r="F14" s="1291"/>
      <c r="G14" s="1291"/>
      <c r="H14" s="1291"/>
      <c r="I14" s="1291"/>
      <c r="J14" s="1291"/>
      <c r="K14" s="1291"/>
      <c r="L14" s="1291"/>
      <c r="M14" s="1291"/>
      <c r="N14" s="1291"/>
      <c r="O14" s="1291"/>
      <c r="P14" s="1291"/>
      <c r="Q14" s="1291"/>
      <c r="R14" s="1291"/>
      <c r="S14" s="1291"/>
      <c r="T14" s="1291"/>
      <c r="U14" s="900"/>
      <c r="V14" s="900"/>
      <c r="W14" s="901"/>
    </row>
    <row r="15" spans="1:23" s="589" customFormat="1" ht="9" customHeight="1">
      <c r="A15" s="1300" t="s">
        <v>83</v>
      </c>
      <c r="B15" s="1165" t="s">
        <v>81</v>
      </c>
      <c r="C15" s="739" t="s">
        <v>448</v>
      </c>
      <c r="D15" s="1283" t="s">
        <v>575</v>
      </c>
      <c r="E15" s="1283"/>
      <c r="F15" s="1283"/>
      <c r="G15" s="1283"/>
      <c r="H15" s="1283"/>
      <c r="I15" s="1283"/>
      <c r="J15" s="1283"/>
      <c r="K15" s="1283"/>
      <c r="L15" s="749"/>
      <c r="M15" s="1288" t="s">
        <v>578</v>
      </c>
      <c r="N15" s="1288"/>
      <c r="O15" s="1288"/>
      <c r="P15" s="1288"/>
      <c r="Q15" s="1288"/>
      <c r="R15" s="1288"/>
      <c r="S15" s="1288"/>
      <c r="T15" s="1288"/>
      <c r="U15" s="896"/>
      <c r="V15" s="896"/>
      <c r="W15" s="897"/>
    </row>
    <row r="16" spans="1:23" s="589" customFormat="1" ht="9" customHeight="1">
      <c r="A16" s="1221"/>
      <c r="B16" s="1201"/>
      <c r="C16" s="29" t="s">
        <v>449</v>
      </c>
      <c r="D16" s="1284"/>
      <c r="E16" s="1284"/>
      <c r="F16" s="1284"/>
      <c r="G16" s="1284"/>
      <c r="H16" s="1284"/>
      <c r="I16" s="1284"/>
      <c r="J16" s="1284"/>
      <c r="K16" s="1284"/>
      <c r="L16" s="584"/>
      <c r="M16" s="1207"/>
      <c r="N16" s="1207"/>
      <c r="O16" s="1207"/>
      <c r="P16" s="1207"/>
      <c r="Q16" s="1207"/>
      <c r="R16" s="1207"/>
      <c r="S16" s="1207"/>
      <c r="T16" s="1207"/>
      <c r="U16" s="775"/>
      <c r="V16" s="775"/>
      <c r="W16" s="888"/>
    </row>
    <row r="17" spans="1:23" s="589" customFormat="1" ht="11.25" customHeight="1">
      <c r="A17" s="1221"/>
      <c r="B17" s="1201" t="s">
        <v>82</v>
      </c>
      <c r="C17" s="29" t="s">
        <v>448</v>
      </c>
      <c r="D17" s="1281" t="s">
        <v>577</v>
      </c>
      <c r="E17" s="1281"/>
      <c r="F17" s="1281"/>
      <c r="G17" s="1281"/>
      <c r="H17" s="1281"/>
      <c r="I17" s="1281"/>
      <c r="J17" s="1281"/>
      <c r="K17" s="1281"/>
      <c r="L17" s="1281"/>
      <c r="M17" s="1281"/>
      <c r="N17" s="1281"/>
      <c r="O17" s="1281"/>
      <c r="P17" s="1281" t="s">
        <v>577</v>
      </c>
      <c r="Q17" s="1281"/>
      <c r="R17" s="1281"/>
      <c r="S17" s="1281"/>
      <c r="T17" s="775"/>
      <c r="U17" s="775"/>
      <c r="V17" s="775"/>
      <c r="W17" s="888"/>
    </row>
    <row r="18" spans="1:23" s="589" customFormat="1" ht="11.25" customHeight="1" thickBot="1">
      <c r="A18" s="1301"/>
      <c r="B18" s="1164"/>
      <c r="C18" s="738" t="s">
        <v>449</v>
      </c>
      <c r="D18" s="1282"/>
      <c r="E18" s="1282"/>
      <c r="F18" s="1282"/>
      <c r="G18" s="1282"/>
      <c r="H18" s="1282"/>
      <c r="I18" s="1282"/>
      <c r="J18" s="1282"/>
      <c r="K18" s="1282"/>
      <c r="L18" s="1282"/>
      <c r="M18" s="1282"/>
      <c r="N18" s="1282"/>
      <c r="O18" s="1282"/>
      <c r="P18" s="1282"/>
      <c r="Q18" s="1282"/>
      <c r="R18" s="1282"/>
      <c r="S18" s="1282"/>
      <c r="T18" s="902"/>
      <c r="U18" s="902"/>
      <c r="V18" s="902"/>
      <c r="W18" s="903"/>
    </row>
    <row r="19" spans="1:23" s="589" customFormat="1" ht="9" customHeight="1">
      <c r="A19" s="1220" t="s">
        <v>84</v>
      </c>
      <c r="B19" s="1223" t="s">
        <v>81</v>
      </c>
      <c r="C19" s="679" t="s">
        <v>448</v>
      </c>
      <c r="D19" s="745"/>
      <c r="E19" s="745"/>
      <c r="F19" s="1292" t="s">
        <v>580</v>
      </c>
      <c r="G19" s="1292"/>
      <c r="H19" s="1292"/>
      <c r="I19" s="1292"/>
      <c r="J19" s="1292"/>
      <c r="K19" s="1292"/>
      <c r="L19" s="1292"/>
      <c r="M19" s="1292"/>
      <c r="N19" s="905"/>
      <c r="O19" s="905"/>
      <c r="P19" s="768"/>
      <c r="Q19" s="768"/>
      <c r="R19" s="768"/>
      <c r="S19" s="768"/>
      <c r="T19" s="898"/>
      <c r="U19" s="898"/>
      <c r="V19" s="898"/>
      <c r="W19" s="899"/>
    </row>
    <row r="20" spans="1:23" s="589" customFormat="1" ht="9" customHeight="1">
      <c r="A20" s="1221"/>
      <c r="B20" s="1201"/>
      <c r="C20" s="29" t="s">
        <v>449</v>
      </c>
      <c r="D20" s="583"/>
      <c r="E20" s="583"/>
      <c r="F20" s="1293"/>
      <c r="G20" s="1293"/>
      <c r="H20" s="1293"/>
      <c r="I20" s="1293"/>
      <c r="J20" s="1293"/>
      <c r="K20" s="1293"/>
      <c r="L20" s="1293"/>
      <c r="M20" s="1293"/>
      <c r="N20" s="799"/>
      <c r="O20" s="799"/>
      <c r="P20" s="769"/>
      <c r="Q20" s="769"/>
      <c r="R20" s="769"/>
      <c r="S20" s="769"/>
      <c r="T20" s="775"/>
      <c r="U20" s="775"/>
      <c r="V20" s="775"/>
      <c r="W20" s="888"/>
    </row>
    <row r="21" spans="1:37" s="589" customFormat="1" ht="9" customHeight="1">
      <c r="A21" s="1221"/>
      <c r="B21" s="1201" t="s">
        <v>82</v>
      </c>
      <c r="C21" s="29" t="s">
        <v>448</v>
      </c>
      <c r="D21" s="584"/>
      <c r="E21" s="584"/>
      <c r="F21" s="1293"/>
      <c r="G21" s="1293"/>
      <c r="H21" s="1293"/>
      <c r="I21" s="1293"/>
      <c r="J21" s="1293"/>
      <c r="K21" s="1293"/>
      <c r="L21" s="1293"/>
      <c r="M21" s="1293"/>
      <c r="N21" s="799"/>
      <c r="O21" s="799"/>
      <c r="P21" s="769"/>
      <c r="Q21" s="769"/>
      <c r="R21" s="764"/>
      <c r="S21" s="764"/>
      <c r="T21" s="775"/>
      <c r="U21" s="775"/>
      <c r="V21" s="775"/>
      <c r="W21" s="888"/>
      <c r="X21" s="673"/>
      <c r="Y21" s="673"/>
      <c r="Z21" s="673"/>
      <c r="AA21" s="673"/>
      <c r="AB21" s="673"/>
      <c r="AC21" s="673"/>
      <c r="AD21" s="673"/>
      <c r="AE21" s="673"/>
      <c r="AF21" s="673"/>
      <c r="AG21" s="673"/>
      <c r="AH21" s="673"/>
      <c r="AI21" s="673"/>
      <c r="AJ21" s="673"/>
      <c r="AK21" s="673"/>
    </row>
    <row r="22" spans="1:37" s="589" customFormat="1" ht="9" customHeight="1" thickBot="1">
      <c r="A22" s="1222"/>
      <c r="B22" s="1202"/>
      <c r="C22" s="685" t="s">
        <v>449</v>
      </c>
      <c r="D22" s="672"/>
      <c r="E22" s="672"/>
      <c r="F22" s="1294"/>
      <c r="G22" s="1294"/>
      <c r="H22" s="1294"/>
      <c r="I22" s="1294"/>
      <c r="J22" s="1294"/>
      <c r="K22" s="1294"/>
      <c r="L22" s="1294"/>
      <c r="M22" s="1294"/>
      <c r="N22" s="906"/>
      <c r="O22" s="906"/>
      <c r="P22" s="907"/>
      <c r="Q22" s="907"/>
      <c r="R22" s="765"/>
      <c r="S22" s="765"/>
      <c r="T22" s="900"/>
      <c r="U22" s="900"/>
      <c r="V22" s="900"/>
      <c r="W22" s="901"/>
      <c r="X22" s="673"/>
      <c r="Y22" s="673"/>
      <c r="Z22" s="673"/>
      <c r="AA22" s="673"/>
      <c r="AB22" s="673"/>
      <c r="AC22" s="673"/>
      <c r="AD22" s="673"/>
      <c r="AE22" s="673"/>
      <c r="AF22" s="673"/>
      <c r="AG22" s="673"/>
      <c r="AH22" s="673"/>
      <c r="AI22" s="673"/>
      <c r="AJ22" s="673"/>
      <c r="AK22" s="673"/>
    </row>
    <row r="23" spans="1:37" s="667" customFormat="1" ht="9.75" customHeight="1">
      <c r="A23" s="1300" t="s">
        <v>85</v>
      </c>
      <c r="B23" s="1165" t="s">
        <v>81</v>
      </c>
      <c r="C23" s="739" t="s">
        <v>448</v>
      </c>
      <c r="D23" s="753"/>
      <c r="E23" s="753"/>
      <c r="F23" s="904"/>
      <c r="G23" s="753"/>
      <c r="H23" s="753"/>
      <c r="I23" s="770"/>
      <c r="J23" s="771"/>
      <c r="K23" s="772"/>
      <c r="L23" s="772"/>
      <c r="M23" s="1285" t="s">
        <v>576</v>
      </c>
      <c r="N23" s="1285"/>
      <c r="O23" s="1285"/>
      <c r="P23" s="1285"/>
      <c r="Q23" s="772"/>
      <c r="R23" s="772"/>
      <c r="S23" s="772"/>
      <c r="T23" s="896"/>
      <c r="U23" s="896"/>
      <c r="V23" s="896"/>
      <c r="W23" s="897"/>
      <c r="X23" s="673"/>
      <c r="Y23" s="673"/>
      <c r="AA23" s="673"/>
      <c r="AB23" s="673"/>
      <c r="AC23" s="673"/>
      <c r="AD23" s="673"/>
      <c r="AE23" s="673"/>
      <c r="AF23" s="673"/>
      <c r="AG23" s="673"/>
      <c r="AH23" s="673"/>
      <c r="AI23" s="673"/>
      <c r="AJ23" s="673"/>
      <c r="AK23" s="673"/>
    </row>
    <row r="24" spans="1:37" s="667" customFormat="1" ht="9.75" customHeight="1">
      <c r="A24" s="1221"/>
      <c r="B24" s="1201"/>
      <c r="C24" s="29" t="s">
        <v>449</v>
      </c>
      <c r="D24" s="740"/>
      <c r="E24" s="740"/>
      <c r="F24" s="740"/>
      <c r="G24" s="740"/>
      <c r="H24" s="740"/>
      <c r="I24" s="766"/>
      <c r="J24" s="773"/>
      <c r="K24" s="773"/>
      <c r="L24" s="773"/>
      <c r="M24" s="1286"/>
      <c r="N24" s="1286"/>
      <c r="O24" s="1286"/>
      <c r="P24" s="1286"/>
      <c r="Q24" s="773"/>
      <c r="R24" s="773"/>
      <c r="S24" s="773"/>
      <c r="T24" s="775"/>
      <c r="U24" s="775"/>
      <c r="V24" s="775"/>
      <c r="W24" s="888"/>
      <c r="X24" s="673"/>
      <c r="Y24" s="673"/>
      <c r="Z24" s="673"/>
      <c r="AA24" s="673"/>
      <c r="AB24" s="673"/>
      <c r="AC24" s="673"/>
      <c r="AD24" s="673"/>
      <c r="AE24" s="673"/>
      <c r="AF24" s="673"/>
      <c r="AG24" s="673"/>
      <c r="AH24" s="673"/>
      <c r="AI24" s="673"/>
      <c r="AJ24" s="673"/>
      <c r="AK24" s="673"/>
    </row>
    <row r="25" spans="1:23" s="667" customFormat="1" ht="9.75" customHeight="1">
      <c r="A25" s="1221"/>
      <c r="B25" s="1201" t="s">
        <v>82</v>
      </c>
      <c r="C25" s="29" t="s">
        <v>448</v>
      </c>
      <c r="D25" s="583"/>
      <c r="E25" s="583"/>
      <c r="F25" s="583"/>
      <c r="G25" s="583"/>
      <c r="H25" s="583"/>
      <c r="I25" s="766"/>
      <c r="J25" s="773"/>
      <c r="K25" s="584"/>
      <c r="L25" s="584"/>
      <c r="M25" s="1286"/>
      <c r="N25" s="1286"/>
      <c r="O25" s="1286"/>
      <c r="P25" s="1286"/>
      <c r="Q25" s="584"/>
      <c r="R25" s="584"/>
      <c r="S25" s="584"/>
      <c r="T25" s="775"/>
      <c r="U25" s="775"/>
      <c r="V25" s="775"/>
      <c r="W25" s="888"/>
    </row>
    <row r="26" spans="1:23" s="667" customFormat="1" ht="9.75" customHeight="1" thickBot="1">
      <c r="A26" s="1301"/>
      <c r="B26" s="1164"/>
      <c r="C26" s="738" t="s">
        <v>449</v>
      </c>
      <c r="D26" s="744"/>
      <c r="E26" s="744"/>
      <c r="F26" s="744"/>
      <c r="G26" s="744"/>
      <c r="H26" s="744"/>
      <c r="I26" s="767"/>
      <c r="J26" s="774"/>
      <c r="K26" s="750"/>
      <c r="L26" s="750"/>
      <c r="M26" s="1287"/>
      <c r="N26" s="1287"/>
      <c r="O26" s="1287"/>
      <c r="P26" s="1287"/>
      <c r="Q26" s="750"/>
      <c r="R26" s="750"/>
      <c r="S26" s="750"/>
      <c r="T26" s="902"/>
      <c r="U26" s="902"/>
      <c r="V26" s="902"/>
      <c r="W26" s="903"/>
    </row>
    <row r="27" spans="1:23" s="667" customFormat="1" ht="9" customHeight="1">
      <c r="A27" s="1220" t="s">
        <v>86</v>
      </c>
      <c r="B27" s="1223" t="s">
        <v>81</v>
      </c>
      <c r="C27" s="679" t="s">
        <v>448</v>
      </c>
      <c r="D27" s="745"/>
      <c r="E27" s="745"/>
      <c r="F27" s="1292" t="s">
        <v>580</v>
      </c>
      <c r="G27" s="1296"/>
      <c r="H27" s="1296"/>
      <c r="I27" s="1296"/>
      <c r="J27" s="1296"/>
      <c r="K27" s="1296"/>
      <c r="L27" s="1296"/>
      <c r="M27" s="1296"/>
      <c r="N27" s="1296"/>
      <c r="O27" s="1296"/>
      <c r="P27" s="1296"/>
      <c r="Q27" s="1296"/>
      <c r="R27" s="1296"/>
      <c r="S27" s="1296"/>
      <c r="T27" s="1296"/>
      <c r="U27" s="898"/>
      <c r="V27" s="898"/>
      <c r="W27" s="899"/>
    </row>
    <row r="28" spans="1:23" s="667" customFormat="1" ht="9" customHeight="1">
      <c r="A28" s="1221"/>
      <c r="B28" s="1201"/>
      <c r="C28" s="29" t="s">
        <v>449</v>
      </c>
      <c r="D28" s="583"/>
      <c r="E28" s="583"/>
      <c r="F28" s="1297"/>
      <c r="G28" s="1297"/>
      <c r="H28" s="1297"/>
      <c r="I28" s="1297"/>
      <c r="J28" s="1297"/>
      <c r="K28" s="1297"/>
      <c r="L28" s="1297"/>
      <c r="M28" s="1297"/>
      <c r="N28" s="1297"/>
      <c r="O28" s="1297"/>
      <c r="P28" s="1297"/>
      <c r="Q28" s="1297"/>
      <c r="R28" s="1297"/>
      <c r="S28" s="1297"/>
      <c r="T28" s="1297"/>
      <c r="U28" s="775"/>
      <c r="V28" s="775"/>
      <c r="W28" s="888"/>
    </row>
    <row r="29" spans="1:23" s="667" customFormat="1" ht="9" customHeight="1">
      <c r="A29" s="1221"/>
      <c r="B29" s="1201" t="s">
        <v>82</v>
      </c>
      <c r="C29" s="29" t="s">
        <v>448</v>
      </c>
      <c r="D29" s="583"/>
      <c r="E29" s="583"/>
      <c r="F29" s="1297"/>
      <c r="G29" s="1297"/>
      <c r="H29" s="1297"/>
      <c r="I29" s="1297"/>
      <c r="J29" s="1297"/>
      <c r="K29" s="1297"/>
      <c r="L29" s="1297"/>
      <c r="M29" s="1297"/>
      <c r="N29" s="1297"/>
      <c r="O29" s="1297"/>
      <c r="P29" s="1297"/>
      <c r="Q29" s="1297"/>
      <c r="R29" s="1297"/>
      <c r="S29" s="1297"/>
      <c r="T29" s="1297"/>
      <c r="U29" s="775"/>
      <c r="V29" s="775"/>
      <c r="W29" s="888"/>
    </row>
    <row r="30" spans="1:23" s="667" customFormat="1" ht="9" customHeight="1" thickBot="1">
      <c r="A30" s="1222"/>
      <c r="B30" s="1202"/>
      <c r="C30" s="685" t="s">
        <v>449</v>
      </c>
      <c r="D30" s="746"/>
      <c r="E30" s="746"/>
      <c r="F30" s="1298"/>
      <c r="G30" s="1298"/>
      <c r="H30" s="1298"/>
      <c r="I30" s="1298"/>
      <c r="J30" s="1298"/>
      <c r="K30" s="1298"/>
      <c r="L30" s="1298"/>
      <c r="M30" s="1298"/>
      <c r="N30" s="1298"/>
      <c r="O30" s="1298"/>
      <c r="P30" s="1298"/>
      <c r="Q30" s="1298"/>
      <c r="R30" s="1298"/>
      <c r="S30" s="1298"/>
      <c r="T30" s="1298"/>
      <c r="U30" s="900"/>
      <c r="V30" s="900"/>
      <c r="W30" s="901"/>
    </row>
    <row r="31" spans="1:39" s="667" customFormat="1" ht="11.25" customHeight="1">
      <c r="A31" s="1300" t="s">
        <v>87</v>
      </c>
      <c r="B31" s="1165" t="s">
        <v>81</v>
      </c>
      <c r="C31" s="739" t="s">
        <v>448</v>
      </c>
      <c r="D31" s="328"/>
      <c r="E31" s="777"/>
      <c r="F31" s="777"/>
      <c r="G31" s="777"/>
      <c r="H31" s="777"/>
      <c r="I31" s="777"/>
      <c r="J31" s="777"/>
      <c r="K31" s="777"/>
      <c r="L31" s="777"/>
      <c r="M31" s="777"/>
      <c r="N31" s="908"/>
      <c r="O31" s="908"/>
      <c r="P31" s="909"/>
      <c r="Q31" s="909"/>
      <c r="R31" s="909"/>
      <c r="S31" s="909"/>
      <c r="T31" s="896"/>
      <c r="U31" s="896"/>
      <c r="V31" s="896"/>
      <c r="W31" s="897"/>
      <c r="X31" s="644"/>
      <c r="Y31" s="644"/>
      <c r="Z31" s="644"/>
      <c r="AA31" s="644"/>
      <c r="AB31" s="644"/>
      <c r="AC31" s="644"/>
      <c r="AD31" s="644"/>
      <c r="AE31" s="644"/>
      <c r="AF31" s="644"/>
      <c r="AG31" s="644"/>
      <c r="AH31" s="644"/>
      <c r="AI31" s="644"/>
      <c r="AJ31" s="644"/>
      <c r="AK31" s="644"/>
      <c r="AL31" s="644"/>
      <c r="AM31" s="644"/>
    </row>
    <row r="32" spans="1:39" s="667" customFormat="1" ht="11.25" customHeight="1">
      <c r="A32" s="1221"/>
      <c r="B32" s="1201"/>
      <c r="C32" s="29" t="s">
        <v>449</v>
      </c>
      <c r="D32" s="583"/>
      <c r="E32" s="642"/>
      <c r="F32" s="642"/>
      <c r="G32" s="642"/>
      <c r="H32" s="642"/>
      <c r="I32" s="642"/>
      <c r="J32" s="642"/>
      <c r="K32" s="642"/>
      <c r="L32" s="642"/>
      <c r="M32" s="642"/>
      <c r="N32" s="799"/>
      <c r="O32" s="799"/>
      <c r="P32" s="800"/>
      <c r="Q32" s="800"/>
      <c r="R32" s="800"/>
      <c r="S32" s="800"/>
      <c r="T32" s="775"/>
      <c r="U32" s="775"/>
      <c r="V32" s="775"/>
      <c r="W32" s="888"/>
      <c r="X32" s="644"/>
      <c r="Y32" s="644"/>
      <c r="Z32" s="644"/>
      <c r="AA32" s="644"/>
      <c r="AB32" s="644"/>
      <c r="AC32" s="644"/>
      <c r="AD32" s="644"/>
      <c r="AE32" s="644"/>
      <c r="AF32" s="644"/>
      <c r="AG32" s="644"/>
      <c r="AH32" s="644"/>
      <c r="AI32" s="644"/>
      <c r="AJ32" s="644"/>
      <c r="AK32" s="644"/>
      <c r="AL32" s="644"/>
      <c r="AM32" s="644"/>
    </row>
    <row r="33" spans="1:39" s="667" customFormat="1" ht="9" customHeight="1">
      <c r="A33" s="1221"/>
      <c r="B33" s="1201" t="s">
        <v>82</v>
      </c>
      <c r="C33" s="29" t="s">
        <v>448</v>
      </c>
      <c r="D33" s="889"/>
      <c r="E33" s="642"/>
      <c r="F33" s="642"/>
      <c r="G33" s="642"/>
      <c r="H33" s="642"/>
      <c r="I33" s="642"/>
      <c r="J33" s="642"/>
      <c r="K33" s="642"/>
      <c r="L33" s="642"/>
      <c r="M33" s="642"/>
      <c r="N33" s="799"/>
      <c r="O33" s="799"/>
      <c r="P33" s="800"/>
      <c r="Q33" s="800"/>
      <c r="R33" s="800"/>
      <c r="S33" s="800"/>
      <c r="T33" s="775"/>
      <c r="U33" s="775"/>
      <c r="V33" s="775"/>
      <c r="W33" s="888"/>
      <c r="X33" s="684"/>
      <c r="Y33" s="644"/>
      <c r="Z33" s="644"/>
      <c r="AA33" s="644"/>
      <c r="AB33" s="644"/>
      <c r="AC33" s="644"/>
      <c r="AD33" s="644"/>
      <c r="AE33" s="644"/>
      <c r="AF33" s="644"/>
      <c r="AG33" s="644"/>
      <c r="AH33" s="644"/>
      <c r="AI33" s="644"/>
      <c r="AJ33" s="644"/>
      <c r="AK33" s="644"/>
      <c r="AL33" s="644"/>
      <c r="AM33" s="644"/>
    </row>
    <row r="34" spans="1:39" s="667" customFormat="1" ht="9" customHeight="1" thickBot="1">
      <c r="A34" s="1303"/>
      <c r="B34" s="1304"/>
      <c r="C34" s="752" t="s">
        <v>449</v>
      </c>
      <c r="D34" s="890"/>
      <c r="E34" s="891"/>
      <c r="F34" s="891"/>
      <c r="G34" s="891"/>
      <c r="H34" s="891"/>
      <c r="I34" s="891"/>
      <c r="J34" s="891"/>
      <c r="K34" s="891"/>
      <c r="L34" s="891"/>
      <c r="M34" s="891"/>
      <c r="N34" s="892"/>
      <c r="O34" s="892"/>
      <c r="P34" s="893"/>
      <c r="Q34" s="893"/>
      <c r="R34" s="893"/>
      <c r="S34" s="893"/>
      <c r="T34" s="894"/>
      <c r="U34" s="894"/>
      <c r="V34" s="894"/>
      <c r="W34" s="895"/>
      <c r="X34" s="684"/>
      <c r="Y34" s="644"/>
      <c r="Z34" s="644"/>
      <c r="AA34" s="644"/>
      <c r="AB34" s="644"/>
      <c r="AC34" s="644"/>
      <c r="AD34" s="644"/>
      <c r="AE34" s="644"/>
      <c r="AF34" s="644"/>
      <c r="AG34" s="644"/>
      <c r="AH34" s="644"/>
      <c r="AI34" s="644"/>
      <c r="AJ34" s="644"/>
      <c r="AK34" s="644"/>
      <c r="AL34" s="644"/>
      <c r="AM34" s="644"/>
    </row>
    <row r="35" spans="1:21" ht="4.5" customHeight="1" thickTop="1">
      <c r="A35" s="33"/>
      <c r="B35" s="34"/>
      <c r="C35" s="34"/>
      <c r="D35" s="34"/>
      <c r="E35" s="120"/>
      <c r="F35" s="120"/>
      <c r="G35" s="120"/>
      <c r="H35" s="120"/>
      <c r="I35" s="120"/>
      <c r="J35" s="120"/>
      <c r="K35" s="120"/>
      <c r="L35" s="120"/>
      <c r="M35" s="120"/>
      <c r="N35" s="120"/>
      <c r="O35" s="120"/>
      <c r="P35" s="120"/>
      <c r="Q35" s="120"/>
      <c r="R35" s="120"/>
      <c r="S35" s="120"/>
      <c r="T35" s="120"/>
      <c r="U35" s="120"/>
    </row>
    <row r="36" spans="1:21" ht="30.75" customHeight="1">
      <c r="A36" s="1302" t="s">
        <v>137</v>
      </c>
      <c r="B36" s="1302"/>
      <c r="C36" s="1302"/>
      <c r="D36" s="1302"/>
      <c r="E36" s="1302"/>
      <c r="F36" s="1302"/>
      <c r="G36" s="1302"/>
      <c r="H36" s="1302"/>
      <c r="I36" s="1302"/>
      <c r="J36" s="1302"/>
      <c r="K36" s="1302"/>
      <c r="L36" s="1302"/>
      <c r="M36" s="1302"/>
      <c r="N36" s="1302"/>
      <c r="O36" s="1302"/>
      <c r="P36" s="1302"/>
      <c r="Q36" s="1302"/>
      <c r="R36" s="1302"/>
      <c r="S36" s="1302"/>
      <c r="T36" s="1302"/>
      <c r="U36" s="157"/>
    </row>
    <row r="37" spans="1:21" ht="16.5" customHeight="1">
      <c r="A37" s="23"/>
      <c r="B37" s="35" t="s">
        <v>483</v>
      </c>
      <c r="C37" s="35"/>
      <c r="D37" s="35"/>
      <c r="E37" s="119"/>
      <c r="F37" s="119"/>
      <c r="G37" s="119"/>
      <c r="H37" s="119"/>
      <c r="I37" s="119"/>
      <c r="J37" s="119"/>
      <c r="K37" s="119"/>
      <c r="L37" s="119"/>
      <c r="M37" s="119"/>
      <c r="N37" s="119"/>
      <c r="O37" s="119"/>
      <c r="P37" s="119"/>
      <c r="Q37" s="119"/>
      <c r="R37" s="119"/>
      <c r="S37" s="119"/>
      <c r="T37" s="119"/>
      <c r="U37" s="119"/>
    </row>
    <row r="38" spans="1:18" ht="12" customHeight="1">
      <c r="A38" s="24"/>
      <c r="B38" s="35"/>
      <c r="C38" s="35"/>
      <c r="D38" s="24"/>
      <c r="E38" s="24"/>
      <c r="F38" s="24"/>
      <c r="G38" s="24"/>
      <c r="H38" s="24"/>
      <c r="I38" s="25"/>
      <c r="J38" s="25"/>
      <c r="K38" s="25"/>
      <c r="L38" s="1157" t="s">
        <v>482</v>
      </c>
      <c r="M38" s="1157"/>
      <c r="N38" s="1157"/>
      <c r="O38" s="1157"/>
      <c r="P38" s="1157"/>
      <c r="Q38" s="1157"/>
      <c r="R38" s="74"/>
    </row>
    <row r="39" spans="1:18" ht="15.75">
      <c r="A39" s="19"/>
      <c r="B39" s="19"/>
      <c r="C39" s="1186" t="s">
        <v>88</v>
      </c>
      <c r="D39" s="1186"/>
      <c r="E39" s="1186"/>
      <c r="F39" s="132"/>
      <c r="G39" s="132"/>
      <c r="H39" s="132"/>
      <c r="I39" s="19"/>
      <c r="J39" s="19"/>
      <c r="K39" s="19"/>
      <c r="L39" s="1186" t="s">
        <v>74</v>
      </c>
      <c r="M39" s="1186"/>
      <c r="N39" s="1186"/>
      <c r="O39" s="1186"/>
      <c r="P39" s="1186"/>
      <c r="Q39" s="1186"/>
      <c r="R39" s="132"/>
    </row>
    <row r="40" spans="1:18" ht="15.75">
      <c r="A40" s="19"/>
      <c r="B40" s="19"/>
      <c r="C40" s="19"/>
      <c r="D40" s="132"/>
      <c r="E40" s="132"/>
      <c r="F40" s="132"/>
      <c r="G40" s="132"/>
      <c r="H40" s="132"/>
      <c r="I40" s="19"/>
      <c r="J40" s="19"/>
      <c r="K40" s="19"/>
      <c r="L40" s="19"/>
      <c r="M40" s="19"/>
      <c r="N40" s="19"/>
      <c r="O40" s="132"/>
      <c r="P40" s="132"/>
      <c r="Q40" s="132"/>
      <c r="R40" s="132"/>
    </row>
    <row r="41" ht="18" customHeight="1"/>
    <row r="42" spans="3:18" ht="15">
      <c r="C42" s="1224" t="s">
        <v>73</v>
      </c>
      <c r="D42" s="1224"/>
      <c r="E42" s="1224"/>
      <c r="F42" s="629"/>
      <c r="G42" s="629"/>
      <c r="L42" s="1224" t="s">
        <v>69</v>
      </c>
      <c r="M42" s="1224"/>
      <c r="N42" s="1224"/>
      <c r="O42" s="1224"/>
      <c r="P42" s="1224"/>
      <c r="Q42" s="1224"/>
      <c r="R42" s="629"/>
    </row>
    <row r="43" spans="11:18" ht="15">
      <c r="K43" s="131"/>
      <c r="L43" s="131"/>
      <c r="M43" s="131"/>
      <c r="N43" s="131"/>
      <c r="O43" s="131"/>
      <c r="P43" s="131"/>
      <c r="Q43" s="131"/>
      <c r="R43" s="131"/>
    </row>
  </sheetData>
  <sheetProtection/>
  <mergeCells count="49">
    <mergeCell ref="A27:A30"/>
    <mergeCell ref="B27:B28"/>
    <mergeCell ref="A9:B9"/>
    <mergeCell ref="C8:C10"/>
    <mergeCell ref="B19:B20"/>
    <mergeCell ref="B11:B12"/>
    <mergeCell ref="B13:B14"/>
    <mergeCell ref="B21:B22"/>
    <mergeCell ref="C42:E42"/>
    <mergeCell ref="L42:Q42"/>
    <mergeCell ref="C39:E39"/>
    <mergeCell ref="L39:Q39"/>
    <mergeCell ref="A36:T36"/>
    <mergeCell ref="B31:B32"/>
    <mergeCell ref="A31:A34"/>
    <mergeCell ref="B33:B34"/>
    <mergeCell ref="A11:A14"/>
    <mergeCell ref="A19:A22"/>
    <mergeCell ref="A10:B10"/>
    <mergeCell ref="B29:B30"/>
    <mergeCell ref="A15:A18"/>
    <mergeCell ref="B25:B26"/>
    <mergeCell ref="B15:B16"/>
    <mergeCell ref="B17:B18"/>
    <mergeCell ref="A23:A26"/>
    <mergeCell ref="B23:B24"/>
    <mergeCell ref="L38:Q38"/>
    <mergeCell ref="A1:J1"/>
    <mergeCell ref="M1:U1"/>
    <mergeCell ref="A2:J2"/>
    <mergeCell ref="M2:U2"/>
    <mergeCell ref="A4:U4"/>
    <mergeCell ref="F27:T30"/>
    <mergeCell ref="A5:U5"/>
    <mergeCell ref="A6:U6"/>
    <mergeCell ref="A8:B8"/>
    <mergeCell ref="D8:E8"/>
    <mergeCell ref="F8:G8"/>
    <mergeCell ref="H8:K8"/>
    <mergeCell ref="L8:P8"/>
    <mergeCell ref="Q8:T8"/>
    <mergeCell ref="U8:W8"/>
    <mergeCell ref="D17:O18"/>
    <mergeCell ref="P17:S18"/>
    <mergeCell ref="D15:K16"/>
    <mergeCell ref="M23:P26"/>
    <mergeCell ref="M15:T16"/>
    <mergeCell ref="F11:T14"/>
    <mergeCell ref="F19:M22"/>
  </mergeCells>
  <printOptions/>
  <pageMargins left="0.4" right="0.4" top="0.4" bottom="0.4"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K43"/>
  <sheetViews>
    <sheetView zoomScalePageLayoutView="0" workbookViewId="0" topLeftCell="A4">
      <selection activeCell="AA36" sqref="AA36"/>
    </sheetView>
  </sheetViews>
  <sheetFormatPr defaultColWidth="9.140625" defaultRowHeight="15"/>
  <cols>
    <col min="1" max="1" width="4.7109375" style="0" customWidth="1"/>
    <col min="2" max="2" width="5.57421875" style="0" customWidth="1"/>
    <col min="3" max="3" width="5.00390625" style="0" customWidth="1"/>
    <col min="4" max="20" width="5.8515625" style="0" customWidth="1"/>
    <col min="21" max="22" width="5.8515625" style="791" customWidth="1"/>
    <col min="23" max="23" width="5.8515625" style="0" customWidth="1"/>
    <col min="24" max="24" width="9.140625" style="0" customWidth="1"/>
    <col min="25" max="27" width="5.00390625" style="0" customWidth="1"/>
  </cols>
  <sheetData>
    <row r="1" spans="1:22" ht="15.75">
      <c r="A1" s="1185" t="s">
        <v>75</v>
      </c>
      <c r="B1" s="1185"/>
      <c r="C1" s="1185"/>
      <c r="D1" s="1185"/>
      <c r="E1" s="1185"/>
      <c r="F1" s="1185"/>
      <c r="G1" s="1185"/>
      <c r="H1" s="1185"/>
      <c r="I1" s="1185"/>
      <c r="J1" s="1185"/>
      <c r="K1" s="60"/>
      <c r="L1" s="60"/>
      <c r="M1" s="1186" t="s">
        <v>76</v>
      </c>
      <c r="N1" s="1186"/>
      <c r="O1" s="1186"/>
      <c r="P1" s="1186"/>
      <c r="Q1" s="1186"/>
      <c r="R1" s="1186"/>
      <c r="S1" s="1186"/>
      <c r="T1" s="1186"/>
      <c r="U1" s="1186"/>
      <c r="V1" s="1186"/>
    </row>
    <row r="2" spans="1:22" ht="15.75">
      <c r="A2" s="1187" t="s">
        <v>74</v>
      </c>
      <c r="B2" s="1187"/>
      <c r="C2" s="1187"/>
      <c r="D2" s="1187"/>
      <c r="E2" s="1187"/>
      <c r="F2" s="1187"/>
      <c r="G2" s="1187"/>
      <c r="H2" s="1187"/>
      <c r="I2" s="1187"/>
      <c r="J2" s="1187"/>
      <c r="K2" s="60"/>
      <c r="L2" s="60"/>
      <c r="M2" s="1188" t="s">
        <v>77</v>
      </c>
      <c r="N2" s="1188"/>
      <c r="O2" s="1188"/>
      <c r="P2" s="1188"/>
      <c r="Q2" s="1188"/>
      <c r="R2" s="1188"/>
      <c r="S2" s="1188"/>
      <c r="T2" s="1188"/>
      <c r="U2" s="1188"/>
      <c r="V2" s="1188"/>
    </row>
    <row r="3" spans="1:22" ht="2.25" customHeight="1">
      <c r="A3" s="9"/>
      <c r="B3" s="20"/>
      <c r="C3" s="20"/>
      <c r="D3" s="20"/>
      <c r="E3" s="9"/>
      <c r="F3" s="9"/>
      <c r="G3" s="9"/>
      <c r="H3" s="9"/>
      <c r="I3" s="9"/>
      <c r="J3" s="9"/>
      <c r="K3" s="9"/>
      <c r="L3" s="9"/>
      <c r="M3" s="9"/>
      <c r="N3" s="9"/>
      <c r="O3" s="21"/>
      <c r="P3" s="9"/>
      <c r="Q3" s="9"/>
      <c r="R3" s="9"/>
      <c r="S3" s="9"/>
      <c r="T3" s="9"/>
      <c r="U3" s="789"/>
      <c r="V3" s="789"/>
    </row>
    <row r="4" spans="1:22" ht="21.75" customHeight="1">
      <c r="A4" s="1295" t="s">
        <v>525</v>
      </c>
      <c r="B4" s="1295"/>
      <c r="C4" s="1295"/>
      <c r="D4" s="1295"/>
      <c r="E4" s="1295"/>
      <c r="F4" s="1295"/>
      <c r="G4" s="1295"/>
      <c r="H4" s="1295"/>
      <c r="I4" s="1295"/>
      <c r="J4" s="1295"/>
      <c r="K4" s="1295"/>
      <c r="L4" s="1295"/>
      <c r="M4" s="1295"/>
      <c r="N4" s="1295"/>
      <c r="O4" s="1295"/>
      <c r="P4" s="1295"/>
      <c r="Q4" s="1295"/>
      <c r="R4" s="1295"/>
      <c r="S4" s="1295"/>
      <c r="T4" s="1295"/>
      <c r="U4" s="1295"/>
      <c r="V4" s="1295"/>
    </row>
    <row r="5" spans="1:22" ht="18.75">
      <c r="A5" s="1182" t="s">
        <v>518</v>
      </c>
      <c r="B5" s="1182"/>
      <c r="C5" s="1182"/>
      <c r="D5" s="1182"/>
      <c r="E5" s="1182"/>
      <c r="F5" s="1182"/>
      <c r="G5" s="1182"/>
      <c r="H5" s="1182"/>
      <c r="I5" s="1182"/>
      <c r="J5" s="1182"/>
      <c r="K5" s="1182"/>
      <c r="L5" s="1182"/>
      <c r="M5" s="1182"/>
      <c r="N5" s="1182"/>
      <c r="O5" s="1182"/>
      <c r="P5" s="1182"/>
      <c r="Q5" s="1182"/>
      <c r="R5" s="1182"/>
      <c r="S5" s="1182"/>
      <c r="T5" s="1182"/>
      <c r="U5" s="1182"/>
      <c r="V5" s="1182"/>
    </row>
    <row r="6" spans="1:22" ht="18.75">
      <c r="A6" s="1299" t="s">
        <v>529</v>
      </c>
      <c r="B6" s="1299"/>
      <c r="C6" s="1299"/>
      <c r="D6" s="1299"/>
      <c r="E6" s="1299"/>
      <c r="F6" s="1299"/>
      <c r="G6" s="1299"/>
      <c r="H6" s="1299"/>
      <c r="I6" s="1299"/>
      <c r="J6" s="1299"/>
      <c r="K6" s="1299"/>
      <c r="L6" s="1299"/>
      <c r="M6" s="1299"/>
      <c r="N6" s="1299"/>
      <c r="O6" s="1299"/>
      <c r="P6" s="1299"/>
      <c r="Q6" s="1299"/>
      <c r="R6" s="1299"/>
      <c r="S6" s="1299"/>
      <c r="T6" s="1299"/>
      <c r="U6" s="1299"/>
      <c r="V6" s="1299"/>
    </row>
    <row r="7" spans="1:22" ht="9.75" customHeight="1" thickBot="1">
      <c r="A7" s="9"/>
      <c r="B7" s="9"/>
      <c r="C7" s="9"/>
      <c r="D7" s="9"/>
      <c r="E7" s="9"/>
      <c r="F7" s="9"/>
      <c r="G7" s="9"/>
      <c r="H7" s="9"/>
      <c r="I7" s="9"/>
      <c r="J7" s="9"/>
      <c r="K7" s="9"/>
      <c r="L7" s="9"/>
      <c r="M7" s="36"/>
      <c r="N7" s="9"/>
      <c r="O7" s="9"/>
      <c r="P7" s="9"/>
      <c r="Q7" s="9"/>
      <c r="R7" s="9"/>
      <c r="S7" s="9"/>
      <c r="T7" s="9"/>
      <c r="U7" s="789"/>
      <c r="V7" s="789"/>
    </row>
    <row r="8" spans="1:23" ht="16.5" customHeight="1" thickTop="1">
      <c r="A8" s="1183" t="s">
        <v>67</v>
      </c>
      <c r="B8" s="1184"/>
      <c r="C8" s="1313" t="s">
        <v>447</v>
      </c>
      <c r="D8" s="1176" t="s">
        <v>516</v>
      </c>
      <c r="E8" s="1176"/>
      <c r="F8" s="1176" t="s">
        <v>531</v>
      </c>
      <c r="G8" s="1176"/>
      <c r="H8" s="1176" t="s">
        <v>532</v>
      </c>
      <c r="I8" s="1176"/>
      <c r="J8" s="1176"/>
      <c r="K8" s="1176"/>
      <c r="L8" s="1176" t="s">
        <v>533</v>
      </c>
      <c r="M8" s="1176"/>
      <c r="N8" s="1176"/>
      <c r="O8" s="1176"/>
      <c r="P8" s="1176"/>
      <c r="Q8" s="1176" t="s">
        <v>534</v>
      </c>
      <c r="R8" s="1176"/>
      <c r="S8" s="1176"/>
      <c r="T8" s="1176"/>
      <c r="U8" s="1176" t="s">
        <v>154</v>
      </c>
      <c r="V8" s="1176"/>
      <c r="W8" s="1177"/>
    </row>
    <row r="9" spans="1:23" ht="20.25" customHeight="1">
      <c r="A9" s="1316" t="s">
        <v>78</v>
      </c>
      <c r="B9" s="1317"/>
      <c r="C9" s="1314"/>
      <c r="D9" s="593" t="s">
        <v>471</v>
      </c>
      <c r="E9" s="593" t="s">
        <v>472</v>
      </c>
      <c r="F9" s="593" t="s">
        <v>452</v>
      </c>
      <c r="G9" s="590" t="s">
        <v>444</v>
      </c>
      <c r="H9" s="590" t="s">
        <v>509</v>
      </c>
      <c r="I9" s="590" t="s">
        <v>451</v>
      </c>
      <c r="J9" s="590" t="s">
        <v>452</v>
      </c>
      <c r="K9" s="590" t="s">
        <v>444</v>
      </c>
      <c r="L9" s="590" t="s">
        <v>510</v>
      </c>
      <c r="M9" s="590" t="s">
        <v>511</v>
      </c>
      <c r="N9" s="590" t="s">
        <v>456</v>
      </c>
      <c r="O9" s="590" t="s">
        <v>457</v>
      </c>
      <c r="P9" s="590" t="s">
        <v>458</v>
      </c>
      <c r="Q9" s="590" t="s">
        <v>453</v>
      </c>
      <c r="R9" s="590" t="s">
        <v>454</v>
      </c>
      <c r="S9" s="590" t="s">
        <v>440</v>
      </c>
      <c r="T9" s="808" t="s">
        <v>439</v>
      </c>
      <c r="U9" s="590" t="s">
        <v>543</v>
      </c>
      <c r="V9" s="593" t="s">
        <v>542</v>
      </c>
      <c r="W9" s="868" t="s">
        <v>514</v>
      </c>
    </row>
    <row r="10" spans="1:23" ht="12.75" customHeight="1" thickBot="1">
      <c r="A10" s="1318" t="s">
        <v>79</v>
      </c>
      <c r="B10" s="1315"/>
      <c r="C10" s="1315"/>
      <c r="D10" s="801">
        <v>1</v>
      </c>
      <c r="E10" s="801">
        <v>2</v>
      </c>
      <c r="F10" s="801">
        <v>3</v>
      </c>
      <c r="G10" s="801">
        <v>4</v>
      </c>
      <c r="H10" s="801">
        <v>5</v>
      </c>
      <c r="I10" s="801">
        <v>6</v>
      </c>
      <c r="J10" s="801">
        <v>7</v>
      </c>
      <c r="K10" s="801">
        <v>8</v>
      </c>
      <c r="L10" s="801">
        <v>9</v>
      </c>
      <c r="M10" s="801">
        <v>10</v>
      </c>
      <c r="N10" s="801">
        <v>11</v>
      </c>
      <c r="O10" s="801">
        <v>12</v>
      </c>
      <c r="P10" s="801">
        <v>13</v>
      </c>
      <c r="Q10" s="801">
        <v>14</v>
      </c>
      <c r="R10" s="801">
        <v>15</v>
      </c>
      <c r="S10" s="801">
        <v>16</v>
      </c>
      <c r="T10" s="828">
        <v>17</v>
      </c>
      <c r="U10" s="801">
        <v>18</v>
      </c>
      <c r="V10" s="741">
        <v>19</v>
      </c>
      <c r="W10" s="835">
        <v>20</v>
      </c>
    </row>
    <row r="11" spans="1:23" s="630" customFormat="1" ht="9.75" customHeight="1">
      <c r="A11" s="1220" t="s">
        <v>80</v>
      </c>
      <c r="B11" s="1223" t="s">
        <v>81</v>
      </c>
      <c r="C11" s="679" t="s">
        <v>448</v>
      </c>
      <c r="D11" s="1310" t="s">
        <v>564</v>
      </c>
      <c r="E11" s="1310"/>
      <c r="F11" s="1310"/>
      <c r="G11" s="1310"/>
      <c r="H11" s="1310"/>
      <c r="I11" s="1310"/>
      <c r="J11" s="1310"/>
      <c r="K11" s="1310"/>
      <c r="L11" s="1310"/>
      <c r="M11" s="1310"/>
      <c r="N11" s="1310"/>
      <c r="O11" s="1310"/>
      <c r="P11" s="1310"/>
      <c r="Q11" s="1310"/>
      <c r="R11" s="1310"/>
      <c r="S11" s="1310"/>
      <c r="T11" s="910"/>
      <c r="U11" s="910"/>
      <c r="V11" s="869"/>
      <c r="W11" s="870"/>
    </row>
    <row r="12" spans="1:23" s="630" customFormat="1" ht="9.75" customHeight="1">
      <c r="A12" s="1221"/>
      <c r="B12" s="1201"/>
      <c r="C12" s="29" t="s">
        <v>449</v>
      </c>
      <c r="D12" s="1260" t="s">
        <v>565</v>
      </c>
      <c r="E12" s="1260"/>
      <c r="F12" s="1260"/>
      <c r="G12" s="1260"/>
      <c r="H12" s="1260"/>
      <c r="I12" s="1260"/>
      <c r="J12" s="1260"/>
      <c r="K12" s="1260"/>
      <c r="L12" s="1260"/>
      <c r="M12" s="1260"/>
      <c r="N12" s="1260"/>
      <c r="O12" s="1260"/>
      <c r="P12" s="1260"/>
      <c r="Q12" s="1260"/>
      <c r="R12" s="1260"/>
      <c r="S12" s="1260"/>
      <c r="T12" s="810"/>
      <c r="U12" s="825"/>
      <c r="V12" s="816"/>
      <c r="W12" s="871"/>
    </row>
    <row r="13" spans="1:23" s="630" customFormat="1" ht="9.75" customHeight="1">
      <c r="A13" s="1221"/>
      <c r="B13" s="1201" t="s">
        <v>82</v>
      </c>
      <c r="C13" s="29" t="s">
        <v>448</v>
      </c>
      <c r="D13" s="1256" t="s">
        <v>566</v>
      </c>
      <c r="E13" s="1256"/>
      <c r="F13" s="1256"/>
      <c r="G13" s="1256"/>
      <c r="H13" s="1256"/>
      <c r="I13" s="1256"/>
      <c r="J13" s="1256"/>
      <c r="K13" s="1256"/>
      <c r="L13" s="1256"/>
      <c r="M13" s="1256"/>
      <c r="N13" s="1256"/>
      <c r="O13" s="1256"/>
      <c r="P13" s="1256"/>
      <c r="Q13" s="1256"/>
      <c r="R13" s="1256"/>
      <c r="S13" s="1256"/>
      <c r="T13" s="810"/>
      <c r="U13" s="809"/>
      <c r="V13" s="816"/>
      <c r="W13" s="871"/>
    </row>
    <row r="14" spans="1:23" s="630" customFormat="1" ht="9.75" customHeight="1" thickBot="1">
      <c r="A14" s="1222"/>
      <c r="B14" s="1202"/>
      <c r="C14" s="685" t="s">
        <v>449</v>
      </c>
      <c r="D14" s="1311" t="s">
        <v>567</v>
      </c>
      <c r="E14" s="1311"/>
      <c r="F14" s="1311"/>
      <c r="G14" s="1311"/>
      <c r="H14" s="1311"/>
      <c r="I14" s="1311"/>
      <c r="J14" s="1311"/>
      <c r="K14" s="1311"/>
      <c r="L14" s="1311"/>
      <c r="M14" s="1311"/>
      <c r="N14" s="1311"/>
      <c r="O14" s="1311"/>
      <c r="P14" s="1311"/>
      <c r="Q14" s="1311"/>
      <c r="R14" s="1311"/>
      <c r="S14" s="1311"/>
      <c r="T14" s="911"/>
      <c r="U14" s="834"/>
      <c r="V14" s="872"/>
      <c r="W14" s="873"/>
    </row>
    <row r="15" spans="1:37" s="630" customFormat="1" ht="9.75" customHeight="1">
      <c r="A15" s="1220" t="s">
        <v>83</v>
      </c>
      <c r="B15" s="1223" t="s">
        <v>81</v>
      </c>
      <c r="C15" s="679" t="s">
        <v>448</v>
      </c>
      <c r="D15" s="912"/>
      <c r="E15" s="912"/>
      <c r="F15" s="1178" t="s">
        <v>573</v>
      </c>
      <c r="G15" s="1178"/>
      <c r="H15" s="1178"/>
      <c r="I15" s="1178"/>
      <c r="J15" s="1178"/>
      <c r="K15" s="1178"/>
      <c r="L15" s="1178"/>
      <c r="M15" s="1178"/>
      <c r="N15" s="1178"/>
      <c r="O15" s="1178"/>
      <c r="P15" s="1178"/>
      <c r="Q15" s="1178"/>
      <c r="R15" s="1178"/>
      <c r="S15" s="1178"/>
      <c r="T15" s="1178"/>
      <c r="U15" s="833"/>
      <c r="V15" s="869"/>
      <c r="W15" s="870"/>
      <c r="X15" s="758"/>
      <c r="Y15" s="758"/>
      <c r="Z15" s="758"/>
      <c r="AA15" s="758"/>
      <c r="AB15" s="758"/>
      <c r="AC15" s="759"/>
      <c r="AD15" s="759"/>
      <c r="AE15" s="759"/>
      <c r="AF15" s="759"/>
      <c r="AG15" s="759"/>
      <c r="AH15" s="759"/>
      <c r="AI15" s="759"/>
      <c r="AJ15" s="759"/>
      <c r="AK15" s="759"/>
    </row>
    <row r="16" spans="1:37" s="630" customFormat="1" ht="9.75" customHeight="1">
      <c r="A16" s="1221"/>
      <c r="B16" s="1201"/>
      <c r="C16" s="29" t="s">
        <v>449</v>
      </c>
      <c r="D16" s="876"/>
      <c r="E16" s="876"/>
      <c r="F16" s="1179"/>
      <c r="G16" s="1179"/>
      <c r="H16" s="1179"/>
      <c r="I16" s="1179"/>
      <c r="J16" s="1179"/>
      <c r="K16" s="1179"/>
      <c r="L16" s="1179"/>
      <c r="M16" s="1179"/>
      <c r="N16" s="1179"/>
      <c r="O16" s="1179"/>
      <c r="P16" s="1179"/>
      <c r="Q16" s="1179"/>
      <c r="R16" s="1179"/>
      <c r="S16" s="1179"/>
      <c r="T16" s="1179"/>
      <c r="U16" s="809"/>
      <c r="V16" s="816"/>
      <c r="W16" s="871"/>
      <c r="X16" s="758"/>
      <c r="Y16" s="758"/>
      <c r="Z16" s="758"/>
      <c r="AA16" s="758"/>
      <c r="AB16" s="758"/>
      <c r="AC16" s="759"/>
      <c r="AD16" s="759"/>
      <c r="AE16" s="759"/>
      <c r="AF16" s="759"/>
      <c r="AG16" s="759"/>
      <c r="AH16" s="759"/>
      <c r="AI16" s="759"/>
      <c r="AJ16" s="759"/>
      <c r="AK16" s="759"/>
    </row>
    <row r="17" spans="1:37" s="630" customFormat="1" ht="9.75" customHeight="1">
      <c r="A17" s="1221"/>
      <c r="B17" s="1201" t="s">
        <v>82</v>
      </c>
      <c r="C17" s="29" t="s">
        <v>448</v>
      </c>
      <c r="D17" s="876"/>
      <c r="E17" s="876"/>
      <c r="F17" s="876"/>
      <c r="G17" s="876"/>
      <c r="H17" s="876"/>
      <c r="I17" s="876"/>
      <c r="J17" s="876"/>
      <c r="K17" s="876"/>
      <c r="L17" s="876"/>
      <c r="M17" s="876"/>
      <c r="N17" s="876"/>
      <c r="O17" s="876"/>
      <c r="P17" s="876"/>
      <c r="Q17" s="876"/>
      <c r="R17" s="876"/>
      <c r="S17" s="876"/>
      <c r="T17" s="810"/>
      <c r="U17" s="809"/>
      <c r="V17" s="816"/>
      <c r="W17" s="871"/>
      <c r="X17" s="758"/>
      <c r="Y17" s="758"/>
      <c r="Z17" s="758"/>
      <c r="AA17" s="758"/>
      <c r="AB17" s="758"/>
      <c r="AC17" s="758"/>
      <c r="AD17" s="758"/>
      <c r="AE17" s="758"/>
      <c r="AF17" s="758"/>
      <c r="AG17" s="758"/>
      <c r="AH17" s="758"/>
      <c r="AI17" s="758"/>
      <c r="AJ17" s="758"/>
      <c r="AK17" s="758"/>
    </row>
    <row r="18" spans="1:37" s="630" customFormat="1" ht="9.75" customHeight="1" thickBot="1">
      <c r="A18" s="1222"/>
      <c r="B18" s="1202"/>
      <c r="C18" s="685" t="s">
        <v>449</v>
      </c>
      <c r="D18" s="914"/>
      <c r="E18" s="914"/>
      <c r="F18" s="914"/>
      <c r="G18" s="914"/>
      <c r="H18" s="914"/>
      <c r="I18" s="914"/>
      <c r="J18" s="914"/>
      <c r="K18" s="914"/>
      <c r="L18" s="914"/>
      <c r="M18" s="914"/>
      <c r="N18" s="914"/>
      <c r="O18" s="914"/>
      <c r="P18" s="914"/>
      <c r="Q18" s="914"/>
      <c r="R18" s="914"/>
      <c r="S18" s="914"/>
      <c r="T18" s="911"/>
      <c r="U18" s="834"/>
      <c r="V18" s="872"/>
      <c r="W18" s="873"/>
      <c r="X18" s="758"/>
      <c r="Y18" s="758"/>
      <c r="Z18" s="758"/>
      <c r="AA18" s="758"/>
      <c r="AB18" s="758"/>
      <c r="AC18" s="758"/>
      <c r="AD18" s="758"/>
      <c r="AE18" s="758"/>
      <c r="AF18" s="758"/>
      <c r="AG18" s="758"/>
      <c r="AH18" s="758"/>
      <c r="AI18" s="758"/>
      <c r="AJ18" s="758"/>
      <c r="AK18" s="758"/>
    </row>
    <row r="19" spans="1:23" s="630" customFormat="1" ht="9.75" customHeight="1">
      <c r="A19" s="1220" t="s">
        <v>84</v>
      </c>
      <c r="B19" s="1223" t="s">
        <v>81</v>
      </c>
      <c r="C19" s="679" t="s">
        <v>448</v>
      </c>
      <c r="D19" s="912"/>
      <c r="E19" s="912"/>
      <c r="F19" s="912"/>
      <c r="G19" s="912"/>
      <c r="H19" s="912"/>
      <c r="I19" s="912"/>
      <c r="J19" s="912"/>
      <c r="K19" s="912"/>
      <c r="L19" s="912"/>
      <c r="M19" s="912"/>
      <c r="N19" s="912"/>
      <c r="O19" s="912"/>
      <c r="P19" s="912"/>
      <c r="Q19" s="912"/>
      <c r="R19" s="912"/>
      <c r="S19" s="912"/>
      <c r="T19" s="910"/>
      <c r="U19" s="833"/>
      <c r="V19" s="913"/>
      <c r="W19" s="870"/>
    </row>
    <row r="20" spans="1:23" s="630" customFormat="1" ht="9.75" customHeight="1">
      <c r="A20" s="1221"/>
      <c r="B20" s="1201"/>
      <c r="C20" s="29" t="s">
        <v>449</v>
      </c>
      <c r="D20" s="1260" t="s">
        <v>563</v>
      </c>
      <c r="E20" s="1260"/>
      <c r="F20" s="1260"/>
      <c r="G20" s="1260"/>
      <c r="H20" s="1260"/>
      <c r="I20" s="1260"/>
      <c r="J20" s="1260"/>
      <c r="K20" s="1260"/>
      <c r="L20" s="1260"/>
      <c r="M20" s="1260"/>
      <c r="N20" s="1260"/>
      <c r="O20" s="1260"/>
      <c r="P20" s="1260"/>
      <c r="Q20" s="1260"/>
      <c r="R20" s="1260"/>
      <c r="S20" s="1260"/>
      <c r="T20" s="810"/>
      <c r="U20" s="809"/>
      <c r="V20" s="800"/>
      <c r="W20" s="871"/>
    </row>
    <row r="21" spans="1:23" s="630" customFormat="1" ht="9.75" customHeight="1">
      <c r="A21" s="1221"/>
      <c r="B21" s="1201" t="s">
        <v>82</v>
      </c>
      <c r="C21" s="29" t="s">
        <v>448</v>
      </c>
      <c r="D21" s="1312" t="s">
        <v>568</v>
      </c>
      <c r="E21" s="1312"/>
      <c r="F21" s="1312"/>
      <c r="G21" s="1312"/>
      <c r="H21" s="1312"/>
      <c r="I21" s="1312"/>
      <c r="J21" s="1312"/>
      <c r="K21" s="1312"/>
      <c r="L21" s="1256" t="s">
        <v>569</v>
      </c>
      <c r="M21" s="1256"/>
      <c r="N21" s="1256"/>
      <c r="O21" s="1256"/>
      <c r="P21" s="1256"/>
      <c r="Q21" s="1256"/>
      <c r="R21" s="1256"/>
      <c r="S21" s="1256"/>
      <c r="T21" s="810"/>
      <c r="U21" s="810"/>
      <c r="V21" s="816"/>
      <c r="W21" s="871"/>
    </row>
    <row r="22" spans="1:23" s="630" customFormat="1" ht="9.75" customHeight="1" thickBot="1">
      <c r="A22" s="1222"/>
      <c r="B22" s="1202"/>
      <c r="C22" s="685" t="s">
        <v>449</v>
      </c>
      <c r="D22" s="1305" t="s">
        <v>570</v>
      </c>
      <c r="E22" s="1305"/>
      <c r="F22" s="1305"/>
      <c r="G22" s="1305"/>
      <c r="H22" s="1305"/>
      <c r="I22" s="1305"/>
      <c r="J22" s="1305"/>
      <c r="K22" s="1305"/>
      <c r="L22" s="1306" t="s">
        <v>571</v>
      </c>
      <c r="M22" s="1306"/>
      <c r="N22" s="1306"/>
      <c r="O22" s="1306"/>
      <c r="P22" s="1306"/>
      <c r="Q22" s="1306"/>
      <c r="R22" s="1306"/>
      <c r="S22" s="1306"/>
      <c r="T22" s="911"/>
      <c r="U22" s="834"/>
      <c r="V22" s="872"/>
      <c r="W22" s="873"/>
    </row>
    <row r="23" spans="1:23" s="630" customFormat="1" ht="9.75" customHeight="1">
      <c r="A23" s="1220" t="s">
        <v>85</v>
      </c>
      <c r="B23" s="1223" t="s">
        <v>81</v>
      </c>
      <c r="C23" s="679" t="s">
        <v>448</v>
      </c>
      <c r="D23" s="918"/>
      <c r="E23" s="918"/>
      <c r="F23" s="1307" t="s">
        <v>572</v>
      </c>
      <c r="G23" s="1307"/>
      <c r="H23" s="1307"/>
      <c r="I23" s="1307"/>
      <c r="J23" s="1307"/>
      <c r="K23" s="1307"/>
      <c r="L23" s="1307"/>
      <c r="M23" s="1307"/>
      <c r="N23" s="1307"/>
      <c r="O23" s="1307"/>
      <c r="P23" s="1307"/>
      <c r="Q23" s="1307"/>
      <c r="R23" s="1307"/>
      <c r="S23" s="1307"/>
      <c r="T23" s="1307"/>
      <c r="U23" s="919"/>
      <c r="V23" s="751"/>
      <c r="W23" s="920"/>
    </row>
    <row r="24" spans="1:23" s="630" customFormat="1" ht="9.75" customHeight="1">
      <c r="A24" s="1221"/>
      <c r="B24" s="1201"/>
      <c r="C24" s="29" t="s">
        <v>449</v>
      </c>
      <c r="D24" s="591"/>
      <c r="E24" s="591"/>
      <c r="F24" s="1308"/>
      <c r="G24" s="1308"/>
      <c r="H24" s="1308"/>
      <c r="I24" s="1308"/>
      <c r="J24" s="1308"/>
      <c r="K24" s="1308"/>
      <c r="L24" s="1308"/>
      <c r="M24" s="1308"/>
      <c r="N24" s="1308"/>
      <c r="O24" s="1308"/>
      <c r="P24" s="1308"/>
      <c r="Q24" s="1308"/>
      <c r="R24" s="1308"/>
      <c r="S24" s="1308"/>
      <c r="T24" s="1308"/>
      <c r="U24" s="811"/>
      <c r="V24" s="816"/>
      <c r="W24" s="871"/>
    </row>
    <row r="25" spans="1:23" s="630" customFormat="1" ht="9.75" customHeight="1">
      <c r="A25" s="1221"/>
      <c r="B25" s="1201" t="s">
        <v>82</v>
      </c>
      <c r="C25" s="29" t="s">
        <v>448</v>
      </c>
      <c r="D25" s="591"/>
      <c r="E25" s="591"/>
      <c r="F25" s="1308"/>
      <c r="G25" s="1308"/>
      <c r="H25" s="1308"/>
      <c r="I25" s="1308"/>
      <c r="J25" s="1308"/>
      <c r="K25" s="1308"/>
      <c r="L25" s="1308"/>
      <c r="M25" s="1308"/>
      <c r="N25" s="1308"/>
      <c r="O25" s="1308"/>
      <c r="P25" s="1308"/>
      <c r="Q25" s="1308"/>
      <c r="R25" s="1308"/>
      <c r="S25" s="1308"/>
      <c r="T25" s="1308"/>
      <c r="U25" s="809"/>
      <c r="V25" s="816"/>
      <c r="W25" s="871"/>
    </row>
    <row r="26" spans="1:23" s="630" customFormat="1" ht="9.75" customHeight="1" thickBot="1">
      <c r="A26" s="1222"/>
      <c r="B26" s="1202"/>
      <c r="C26" s="685" t="s">
        <v>449</v>
      </c>
      <c r="D26" s="742"/>
      <c r="E26" s="742"/>
      <c r="F26" s="1309"/>
      <c r="G26" s="1309"/>
      <c r="H26" s="1309"/>
      <c r="I26" s="1309"/>
      <c r="J26" s="1309"/>
      <c r="K26" s="1309"/>
      <c r="L26" s="1309"/>
      <c r="M26" s="1309"/>
      <c r="N26" s="1309"/>
      <c r="O26" s="1309"/>
      <c r="P26" s="1309"/>
      <c r="Q26" s="1309"/>
      <c r="R26" s="1309"/>
      <c r="S26" s="1309"/>
      <c r="T26" s="1309"/>
      <c r="U26" s="834"/>
      <c r="V26" s="872"/>
      <c r="W26" s="873"/>
    </row>
    <row r="27" spans="1:23" s="630" customFormat="1" ht="9" customHeight="1">
      <c r="A27" s="1220" t="s">
        <v>86</v>
      </c>
      <c r="B27" s="1223" t="s">
        <v>81</v>
      </c>
      <c r="C27" s="679" t="s">
        <v>448</v>
      </c>
      <c r="D27" s="580"/>
      <c r="E27" s="580"/>
      <c r="F27" s="580"/>
      <c r="G27" s="580"/>
      <c r="H27" s="580"/>
      <c r="I27" s="580"/>
      <c r="J27" s="580"/>
      <c r="K27" s="580"/>
      <c r="L27" s="580"/>
      <c r="M27" s="580"/>
      <c r="N27" s="580"/>
      <c r="O27" s="580"/>
      <c r="P27" s="580"/>
      <c r="Q27" s="580"/>
      <c r="R27" s="580"/>
      <c r="S27" s="580"/>
      <c r="T27" s="910"/>
      <c r="U27" s="833"/>
      <c r="V27" s="921"/>
      <c r="W27" s="922"/>
    </row>
    <row r="28" spans="1:23" s="630" customFormat="1" ht="9" customHeight="1">
      <c r="A28" s="1221"/>
      <c r="B28" s="1201"/>
      <c r="C28" s="29" t="s">
        <v>449</v>
      </c>
      <c r="D28" s="591"/>
      <c r="E28" s="591"/>
      <c r="F28" s="591"/>
      <c r="G28" s="591"/>
      <c r="H28" s="591"/>
      <c r="I28" s="591"/>
      <c r="J28" s="591"/>
      <c r="K28" s="591"/>
      <c r="L28" s="591"/>
      <c r="M28" s="591"/>
      <c r="N28" s="591"/>
      <c r="O28" s="591"/>
      <c r="P28" s="591"/>
      <c r="Q28" s="591"/>
      <c r="R28" s="591"/>
      <c r="S28" s="591"/>
      <c r="T28" s="810"/>
      <c r="U28" s="809"/>
      <c r="V28" s="782"/>
      <c r="W28" s="923"/>
    </row>
    <row r="29" spans="1:23" s="630" customFormat="1" ht="9" customHeight="1">
      <c r="A29" s="1221"/>
      <c r="B29" s="1201" t="s">
        <v>82</v>
      </c>
      <c r="C29" s="29" t="s">
        <v>448</v>
      </c>
      <c r="D29" s="591"/>
      <c r="E29" s="591"/>
      <c r="F29" s="591"/>
      <c r="G29" s="591"/>
      <c r="H29" s="591"/>
      <c r="I29" s="591"/>
      <c r="J29" s="591"/>
      <c r="K29" s="591"/>
      <c r="L29" s="591"/>
      <c r="M29" s="591"/>
      <c r="N29" s="591"/>
      <c r="O29" s="591"/>
      <c r="P29" s="591"/>
      <c r="Q29" s="591"/>
      <c r="R29" s="591"/>
      <c r="S29" s="591"/>
      <c r="T29" s="810"/>
      <c r="U29" s="811"/>
      <c r="V29" s="792"/>
      <c r="W29" s="924"/>
    </row>
    <row r="30" spans="1:23" s="630" customFormat="1" ht="9" customHeight="1" thickBot="1">
      <c r="A30" s="1222"/>
      <c r="B30" s="1202"/>
      <c r="C30" s="685" t="s">
        <v>449</v>
      </c>
      <c r="D30" s="742"/>
      <c r="E30" s="742"/>
      <c r="F30" s="742"/>
      <c r="G30" s="742"/>
      <c r="H30" s="742"/>
      <c r="I30" s="742"/>
      <c r="J30" s="742"/>
      <c r="K30" s="742"/>
      <c r="L30" s="742"/>
      <c r="M30" s="742"/>
      <c r="N30" s="742"/>
      <c r="O30" s="742"/>
      <c r="P30" s="742"/>
      <c r="Q30" s="742"/>
      <c r="R30" s="742"/>
      <c r="S30" s="742"/>
      <c r="T30" s="911"/>
      <c r="U30" s="911"/>
      <c r="V30" s="795"/>
      <c r="W30" s="915"/>
    </row>
    <row r="31" spans="1:23" s="630" customFormat="1" ht="9" customHeight="1">
      <c r="A31" s="1300" t="s">
        <v>87</v>
      </c>
      <c r="B31" s="1165" t="s">
        <v>81</v>
      </c>
      <c r="C31" s="739" t="s">
        <v>448</v>
      </c>
      <c r="D31" s="743"/>
      <c r="E31" s="743"/>
      <c r="F31" s="743"/>
      <c r="G31" s="743"/>
      <c r="H31" s="743"/>
      <c r="I31" s="743"/>
      <c r="J31" s="743"/>
      <c r="K31" s="830"/>
      <c r="L31" s="830"/>
      <c r="M31" s="831"/>
      <c r="N31" s="831"/>
      <c r="O31" s="831"/>
      <c r="P31" s="831"/>
      <c r="Q31" s="831"/>
      <c r="R31" s="831"/>
      <c r="S31" s="829"/>
      <c r="T31" s="917"/>
      <c r="U31" s="928"/>
      <c r="V31" s="925"/>
      <c r="W31" s="874"/>
    </row>
    <row r="32" spans="1:23" s="630" customFormat="1" ht="9" customHeight="1">
      <c r="A32" s="1221"/>
      <c r="B32" s="1201"/>
      <c r="C32" s="29" t="s">
        <v>449</v>
      </c>
      <c r="D32" s="591"/>
      <c r="E32" s="591"/>
      <c r="F32" s="591"/>
      <c r="G32" s="591"/>
      <c r="H32" s="591"/>
      <c r="I32" s="591"/>
      <c r="J32" s="591"/>
      <c r="K32" s="591"/>
      <c r="L32" s="591"/>
      <c r="M32" s="591"/>
      <c r="N32" s="811"/>
      <c r="O32" s="811"/>
      <c r="P32" s="811"/>
      <c r="Q32" s="811"/>
      <c r="R32" s="809"/>
      <c r="S32" s="809"/>
      <c r="T32" s="810"/>
      <c r="U32" s="813"/>
      <c r="V32" s="926"/>
      <c r="W32" s="871"/>
    </row>
    <row r="33" spans="1:23" s="630" customFormat="1" ht="9" customHeight="1">
      <c r="A33" s="1221"/>
      <c r="B33" s="1201" t="s">
        <v>82</v>
      </c>
      <c r="C33" s="29" t="s">
        <v>448</v>
      </c>
      <c r="D33" s="812"/>
      <c r="E33" s="812"/>
      <c r="F33" s="591"/>
      <c r="G33" s="591"/>
      <c r="H33" s="591"/>
      <c r="I33" s="591"/>
      <c r="J33" s="591"/>
      <c r="K33" s="591"/>
      <c r="L33" s="591"/>
      <c r="M33" s="591"/>
      <c r="N33" s="813"/>
      <c r="O33" s="813"/>
      <c r="P33" s="813"/>
      <c r="Q33" s="813"/>
      <c r="R33" s="813"/>
      <c r="S33" s="813"/>
      <c r="T33" s="810"/>
      <c r="U33" s="813"/>
      <c r="V33" s="926"/>
      <c r="W33" s="871"/>
    </row>
    <row r="34" spans="1:23" s="630" customFormat="1" ht="9" customHeight="1" thickBot="1">
      <c r="A34" s="1303"/>
      <c r="B34" s="1304"/>
      <c r="C34" s="752" t="s">
        <v>449</v>
      </c>
      <c r="D34" s="814"/>
      <c r="E34" s="814"/>
      <c r="F34" s="814"/>
      <c r="G34" s="814"/>
      <c r="H34" s="814"/>
      <c r="I34" s="579"/>
      <c r="J34" s="579"/>
      <c r="K34" s="579"/>
      <c r="L34" s="815"/>
      <c r="M34" s="815"/>
      <c r="N34" s="815"/>
      <c r="O34" s="815"/>
      <c r="P34" s="815"/>
      <c r="Q34" s="815"/>
      <c r="R34" s="815"/>
      <c r="S34" s="815"/>
      <c r="T34" s="875"/>
      <c r="U34" s="827"/>
      <c r="V34" s="927"/>
      <c r="W34" s="916"/>
    </row>
    <row r="35" spans="1:22" ht="6.75" customHeight="1" thickTop="1">
      <c r="A35" s="34"/>
      <c r="B35" s="34"/>
      <c r="C35" s="34"/>
      <c r="D35" s="34"/>
      <c r="E35" s="34"/>
      <c r="F35" s="34"/>
      <c r="G35" s="34"/>
      <c r="H35" s="34"/>
      <c r="I35" s="34"/>
      <c r="J35" s="34"/>
      <c r="K35" s="34"/>
      <c r="L35" s="34"/>
      <c r="M35" s="34"/>
      <c r="N35" s="34"/>
      <c r="O35" s="34"/>
      <c r="P35" s="34"/>
      <c r="Q35" s="34"/>
      <c r="R35" s="34"/>
      <c r="S35" s="34"/>
      <c r="T35" s="34"/>
      <c r="U35" s="790"/>
      <c r="V35" s="790"/>
    </row>
    <row r="36" spans="1:22" ht="30.75" customHeight="1">
      <c r="A36" s="1302" t="s">
        <v>137</v>
      </c>
      <c r="B36" s="1302"/>
      <c r="C36" s="1302"/>
      <c r="D36" s="1302"/>
      <c r="E36" s="1302"/>
      <c r="F36" s="1302"/>
      <c r="G36" s="1302"/>
      <c r="H36" s="1302"/>
      <c r="I36" s="1302"/>
      <c r="J36" s="1302"/>
      <c r="K36" s="1302"/>
      <c r="L36" s="1302"/>
      <c r="M36" s="1302"/>
      <c r="N36" s="1302"/>
      <c r="O36" s="1302"/>
      <c r="P36" s="1302"/>
      <c r="Q36" s="1302"/>
      <c r="R36" s="1302"/>
      <c r="S36" s="1302"/>
      <c r="T36" s="1302"/>
      <c r="U36" s="157"/>
      <c r="V36" s="157"/>
    </row>
    <row r="37" spans="1:22" ht="16.5" customHeight="1">
      <c r="A37" s="23"/>
      <c r="B37" s="35" t="s">
        <v>520</v>
      </c>
      <c r="C37" s="35"/>
      <c r="D37" s="35"/>
      <c r="E37" s="119"/>
      <c r="F37" s="119"/>
      <c r="G37" s="119"/>
      <c r="H37" s="119"/>
      <c r="I37" s="119"/>
      <c r="J37" s="119"/>
      <c r="K37" s="119"/>
      <c r="L37" s="119"/>
      <c r="M37" s="119"/>
      <c r="N37" s="119"/>
      <c r="O37" s="119"/>
      <c r="P37" s="119"/>
      <c r="Q37" s="119"/>
      <c r="R37" s="119"/>
      <c r="S37" s="119"/>
      <c r="T37" s="119"/>
      <c r="U37" s="119"/>
      <c r="V37" s="119"/>
    </row>
    <row r="38" spans="1:18" ht="15" customHeight="1">
      <c r="A38" s="24"/>
      <c r="B38" s="35"/>
      <c r="C38" s="35"/>
      <c r="D38" s="24"/>
      <c r="E38" s="24"/>
      <c r="F38" s="24"/>
      <c r="G38" s="24"/>
      <c r="H38" s="24"/>
      <c r="I38" s="25"/>
      <c r="J38" s="25"/>
      <c r="K38" s="25"/>
      <c r="L38" s="1157" t="s">
        <v>574</v>
      </c>
      <c r="M38" s="1157"/>
      <c r="N38" s="1157"/>
      <c r="O38" s="1157"/>
      <c r="P38" s="1157"/>
      <c r="Q38" s="1157"/>
      <c r="R38" s="74"/>
    </row>
    <row r="39" spans="1:18" ht="15.75">
      <c r="A39" s="19"/>
      <c r="B39" s="19"/>
      <c r="C39" s="1186" t="s">
        <v>88</v>
      </c>
      <c r="D39" s="1186"/>
      <c r="E39" s="1186"/>
      <c r="F39" s="132"/>
      <c r="G39" s="132"/>
      <c r="H39" s="132"/>
      <c r="I39" s="19"/>
      <c r="J39" s="19"/>
      <c r="K39" s="19"/>
      <c r="L39" s="1186" t="s">
        <v>74</v>
      </c>
      <c r="M39" s="1186"/>
      <c r="N39" s="1186"/>
      <c r="O39" s="1186"/>
      <c r="P39" s="1186"/>
      <c r="Q39" s="1186"/>
      <c r="R39" s="132"/>
    </row>
    <row r="40" spans="1:18" ht="15.75">
      <c r="A40" s="19"/>
      <c r="B40" s="19"/>
      <c r="C40" s="19"/>
      <c r="D40" s="132"/>
      <c r="E40" s="132"/>
      <c r="F40" s="132"/>
      <c r="G40" s="132"/>
      <c r="H40" s="132"/>
      <c r="I40" s="19"/>
      <c r="J40" s="19"/>
      <c r="K40" s="19"/>
      <c r="L40" s="19"/>
      <c r="M40" s="19"/>
      <c r="N40" s="19"/>
      <c r="O40" s="132"/>
      <c r="P40" s="132"/>
      <c r="Q40" s="132"/>
      <c r="R40" s="132"/>
    </row>
    <row r="41" ht="18" customHeight="1"/>
    <row r="42" spans="3:18" ht="15">
      <c r="C42" s="1224" t="s">
        <v>73</v>
      </c>
      <c r="D42" s="1224"/>
      <c r="E42" s="1224"/>
      <c r="F42" s="629"/>
      <c r="G42" s="629"/>
      <c r="L42" s="1224" t="s">
        <v>69</v>
      </c>
      <c r="M42" s="1224"/>
      <c r="N42" s="1224"/>
      <c r="O42" s="1224"/>
      <c r="P42" s="1224"/>
      <c r="Q42" s="1224"/>
      <c r="R42" s="629"/>
    </row>
    <row r="43" spans="11:18" ht="15">
      <c r="K43" s="131"/>
      <c r="L43" s="131"/>
      <c r="M43" s="131"/>
      <c r="N43" s="131"/>
      <c r="O43" s="131"/>
      <c r="P43" s="131"/>
      <c r="Q43" s="131"/>
      <c r="R43" s="131"/>
    </row>
  </sheetData>
  <sheetProtection/>
  <mergeCells count="52">
    <mergeCell ref="B23:B24"/>
    <mergeCell ref="B25:B26"/>
    <mergeCell ref="A31:A34"/>
    <mergeCell ref="B31:B32"/>
    <mergeCell ref="B33:B34"/>
    <mergeCell ref="A27:A30"/>
    <mergeCell ref="A15:A18"/>
    <mergeCell ref="B15:B16"/>
    <mergeCell ref="B17:B18"/>
    <mergeCell ref="A19:A22"/>
    <mergeCell ref="B19:B20"/>
    <mergeCell ref="B21:B22"/>
    <mergeCell ref="A11:A14"/>
    <mergeCell ref="B11:B12"/>
    <mergeCell ref="A6:V6"/>
    <mergeCell ref="A8:B8"/>
    <mergeCell ref="C8:C10"/>
    <mergeCell ref="A9:B9"/>
    <mergeCell ref="A10:B10"/>
    <mergeCell ref="B13:B14"/>
    <mergeCell ref="A1:J1"/>
    <mergeCell ref="M1:V1"/>
    <mergeCell ref="A2:J2"/>
    <mergeCell ref="M2:V2"/>
    <mergeCell ref="A4:V4"/>
    <mergeCell ref="A5:V5"/>
    <mergeCell ref="L21:S21"/>
    <mergeCell ref="C39:E39"/>
    <mergeCell ref="L39:Q39"/>
    <mergeCell ref="C42:E42"/>
    <mergeCell ref="L42:Q42"/>
    <mergeCell ref="A36:T36"/>
    <mergeCell ref="L38:Q38"/>
    <mergeCell ref="B27:B28"/>
    <mergeCell ref="B29:B30"/>
    <mergeCell ref="A23:A26"/>
    <mergeCell ref="U8:W8"/>
    <mergeCell ref="D11:S11"/>
    <mergeCell ref="D12:S12"/>
    <mergeCell ref="D13:S13"/>
    <mergeCell ref="D14:S14"/>
    <mergeCell ref="D20:S20"/>
    <mergeCell ref="D22:K22"/>
    <mergeCell ref="L22:S22"/>
    <mergeCell ref="F23:T26"/>
    <mergeCell ref="F15:T16"/>
    <mergeCell ref="D8:E8"/>
    <mergeCell ref="F8:G8"/>
    <mergeCell ref="H8:K8"/>
    <mergeCell ref="L8:P8"/>
    <mergeCell ref="Q8:T8"/>
    <mergeCell ref="D21:K21"/>
  </mergeCells>
  <printOptions/>
  <pageMargins left="0.4" right="0.4" top="0.4"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328" t="s">
        <v>0</v>
      </c>
      <c r="B1" s="1328"/>
      <c r="C1" s="1328"/>
      <c r="D1" s="1140" t="s">
        <v>113</v>
      </c>
      <c r="E1" s="1140"/>
      <c r="F1" s="1140"/>
      <c r="G1" s="1140"/>
      <c r="H1" s="1140"/>
      <c r="I1" s="1140"/>
      <c r="J1" s="1140"/>
      <c r="K1" s="1140"/>
    </row>
    <row r="2" spans="1:11" ht="18.75">
      <c r="A2" s="1329" t="s">
        <v>74</v>
      </c>
      <c r="B2" s="1329"/>
      <c r="C2" s="1329"/>
      <c r="D2" s="1140" t="s">
        <v>119</v>
      </c>
      <c r="E2" s="1140"/>
      <c r="F2" s="1140"/>
      <c r="G2" s="1140"/>
      <c r="H2" s="1140"/>
      <c r="I2" s="1140"/>
      <c r="J2" s="1140"/>
      <c r="K2" s="1140"/>
    </row>
    <row r="3" spans="1:11" ht="15.75" thickBot="1">
      <c r="A3" s="38"/>
      <c r="B3" s="38"/>
      <c r="C3" s="38"/>
      <c r="D3" s="37"/>
      <c r="E3" s="37"/>
      <c r="F3" s="37"/>
      <c r="G3" s="37"/>
      <c r="H3" s="37"/>
      <c r="I3" s="37"/>
      <c r="J3" s="37"/>
      <c r="K3" s="37"/>
    </row>
    <row r="4" spans="1:11" s="71" customFormat="1" ht="27" customHeight="1" thickTop="1">
      <c r="A4" s="1330" t="s">
        <v>64</v>
      </c>
      <c r="B4" s="1333" t="s">
        <v>65</v>
      </c>
      <c r="C4" s="1319" t="s">
        <v>66</v>
      </c>
      <c r="D4" s="1320"/>
      <c r="E4" s="1320"/>
      <c r="F4" s="1320"/>
      <c r="G4" s="1320"/>
      <c r="H4" s="1320"/>
      <c r="I4" s="1320"/>
      <c r="J4" s="1320"/>
      <c r="K4" s="1321"/>
    </row>
    <row r="5" spans="1:11" s="71" customFormat="1" ht="27" customHeight="1">
      <c r="A5" s="1331"/>
      <c r="B5" s="1334"/>
      <c r="C5" s="1322" t="s">
        <v>67</v>
      </c>
      <c r="D5" s="1323"/>
      <c r="E5" s="1324"/>
      <c r="F5" s="1325" t="s">
        <v>96</v>
      </c>
      <c r="G5" s="1326"/>
      <c r="H5" s="1326"/>
      <c r="I5" s="1326"/>
      <c r="J5" s="1326"/>
      <c r="K5" s="1327"/>
    </row>
    <row r="6" spans="1:11" s="71" customFormat="1" ht="27" customHeight="1">
      <c r="A6" s="1331"/>
      <c r="B6" s="1334"/>
      <c r="C6" s="1322" t="s">
        <v>78</v>
      </c>
      <c r="D6" s="1323"/>
      <c r="E6" s="1324"/>
      <c r="F6" s="46">
        <v>12</v>
      </c>
      <c r="G6" s="46">
        <v>13</v>
      </c>
      <c r="H6" s="47" t="s">
        <v>98</v>
      </c>
      <c r="I6" s="47" t="s">
        <v>99</v>
      </c>
      <c r="J6" s="47" t="s">
        <v>100</v>
      </c>
      <c r="K6" s="48" t="s">
        <v>101</v>
      </c>
    </row>
    <row r="7" spans="1:11" s="71" customFormat="1" ht="34.5" customHeight="1" thickBot="1">
      <c r="A7" s="1332"/>
      <c r="B7" s="1335"/>
      <c r="C7" s="50" t="s">
        <v>8</v>
      </c>
      <c r="D7" s="50" t="s">
        <v>9</v>
      </c>
      <c r="E7" s="50" t="s">
        <v>95</v>
      </c>
      <c r="F7" s="49">
        <v>1</v>
      </c>
      <c r="G7" s="49">
        <v>2</v>
      </c>
      <c r="H7" s="49">
        <v>3</v>
      </c>
      <c r="I7" s="49">
        <v>4</v>
      </c>
      <c r="J7" s="49">
        <v>5</v>
      </c>
      <c r="K7" s="51">
        <v>6</v>
      </c>
    </row>
    <row r="8" spans="1:11" s="71" customFormat="1" ht="40.5" customHeight="1" thickBot="1" thickTop="1">
      <c r="A8" s="78">
        <v>1</v>
      </c>
      <c r="B8" s="79" t="s">
        <v>102</v>
      </c>
      <c r="C8" s="80" t="s">
        <v>106</v>
      </c>
      <c r="D8" s="79" t="s">
        <v>97</v>
      </c>
      <c r="E8" s="52">
        <v>11</v>
      </c>
      <c r="F8" s="52">
        <v>8</v>
      </c>
      <c r="G8" s="52">
        <v>8</v>
      </c>
      <c r="H8" s="52">
        <v>8</v>
      </c>
      <c r="I8" s="52">
        <v>8</v>
      </c>
      <c r="J8" s="52">
        <v>8</v>
      </c>
      <c r="K8" s="77">
        <v>5</v>
      </c>
    </row>
    <row r="9" spans="1:11" ht="16.5" thickTop="1">
      <c r="A9" s="70"/>
      <c r="B9" s="70"/>
      <c r="C9" s="70"/>
      <c r="D9" s="70"/>
      <c r="E9" s="70"/>
      <c r="F9" s="70"/>
      <c r="G9" s="70"/>
      <c r="H9" s="70"/>
      <c r="I9" s="70"/>
      <c r="J9" s="70"/>
      <c r="K9" s="70"/>
    </row>
    <row r="10" spans="1:26" ht="15.75">
      <c r="A10" s="72"/>
      <c r="B10" s="73"/>
      <c r="C10" s="73"/>
      <c r="D10" s="74"/>
      <c r="E10" s="74"/>
      <c r="F10" s="74"/>
      <c r="G10" s="74"/>
      <c r="H10" s="74"/>
      <c r="I10" s="1157" t="s">
        <v>103</v>
      </c>
      <c r="J10" s="1157"/>
      <c r="K10" s="1157"/>
      <c r="L10" s="12"/>
      <c r="M10" s="12"/>
      <c r="N10" s="12"/>
      <c r="O10" s="12"/>
      <c r="P10" s="12"/>
      <c r="Q10" s="12"/>
      <c r="R10" s="12"/>
      <c r="T10" s="30"/>
      <c r="U10" s="30"/>
      <c r="V10" s="30"/>
      <c r="W10" s="30"/>
      <c r="X10" s="30"/>
      <c r="Y10" s="30"/>
      <c r="Z10" s="30"/>
    </row>
    <row r="11" spans="1:26" ht="15.75">
      <c r="A11" s="70"/>
      <c r="C11" s="75" t="s">
        <v>104</v>
      </c>
      <c r="D11" s="70"/>
      <c r="F11" s="58" t="s">
        <v>88</v>
      </c>
      <c r="G11" s="58"/>
      <c r="H11" s="58"/>
      <c r="I11" s="1157" t="s">
        <v>1</v>
      </c>
      <c r="J11" s="1157"/>
      <c r="K11" s="1157"/>
      <c r="L11" s="8"/>
      <c r="M11" s="8"/>
      <c r="N11" s="8"/>
      <c r="O11" s="8"/>
      <c r="P11" s="8"/>
      <c r="Q11" s="8"/>
      <c r="R11" s="8"/>
      <c r="T11" s="30"/>
      <c r="U11" s="30"/>
      <c r="V11" s="30"/>
      <c r="W11" s="30"/>
      <c r="X11" s="30"/>
      <c r="Y11" s="30"/>
      <c r="Z11" s="30"/>
    </row>
    <row r="12" spans="1:26" ht="15.75">
      <c r="A12" s="60"/>
      <c r="B12" s="76"/>
      <c r="C12" s="76"/>
      <c r="D12" s="59"/>
      <c r="E12" s="59"/>
      <c r="F12" s="59"/>
      <c r="G12" s="59"/>
      <c r="H12" s="59"/>
      <c r="I12" s="59"/>
      <c r="J12" s="59"/>
      <c r="K12" s="59"/>
      <c r="L12" s="14"/>
      <c r="M12" s="14"/>
      <c r="N12" s="14"/>
      <c r="O12" s="14"/>
      <c r="P12" s="14"/>
      <c r="Q12" s="14"/>
      <c r="R12" s="14"/>
      <c r="S12" s="14"/>
      <c r="T12" s="14"/>
      <c r="U12" s="14"/>
      <c r="V12" s="14"/>
      <c r="W12" s="14"/>
      <c r="X12" s="14"/>
      <c r="Y12" s="14"/>
      <c r="Z12" s="14"/>
    </row>
    <row r="13" spans="1:26" ht="15.75">
      <c r="A13" s="60"/>
      <c r="B13" s="76"/>
      <c r="C13" s="76"/>
      <c r="D13" s="59"/>
      <c r="E13" s="59"/>
      <c r="F13" s="59"/>
      <c r="G13" s="59"/>
      <c r="H13" s="59"/>
      <c r="I13" s="59"/>
      <c r="J13" s="59"/>
      <c r="K13" s="59"/>
      <c r="L13" s="14"/>
      <c r="M13" s="14"/>
      <c r="N13" s="14"/>
      <c r="O13" s="14"/>
      <c r="P13" s="14"/>
      <c r="Q13" s="14"/>
      <c r="R13" s="14"/>
      <c r="T13" s="56"/>
      <c r="U13" s="56"/>
      <c r="V13" s="56"/>
      <c r="W13" s="56"/>
      <c r="X13" s="56"/>
      <c r="Y13" s="56"/>
      <c r="Z13" s="56"/>
    </row>
    <row r="14" spans="1:11" ht="15.75">
      <c r="A14" s="70"/>
      <c r="B14" s="70"/>
      <c r="C14" s="70"/>
      <c r="D14" s="70"/>
      <c r="E14" s="70"/>
      <c r="F14" s="70"/>
      <c r="G14" s="70"/>
      <c r="H14" s="70"/>
      <c r="I14" s="1152" t="s">
        <v>69</v>
      </c>
      <c r="J14" s="1152"/>
      <c r="K14" s="1152"/>
    </row>
    <row r="15" spans="1:11" ht="15.75">
      <c r="A15" s="70"/>
      <c r="B15" s="70"/>
      <c r="C15" s="70"/>
      <c r="D15" s="70"/>
      <c r="E15" s="70"/>
      <c r="F15" s="70"/>
      <c r="G15" s="70"/>
      <c r="H15" s="70"/>
      <c r="I15" s="70"/>
      <c r="J15" s="70"/>
      <c r="K15" s="70"/>
    </row>
  </sheetData>
  <sheetProtection/>
  <mergeCells count="13">
    <mergeCell ref="A4:A7"/>
    <mergeCell ref="B4:B7"/>
    <mergeCell ref="C5:E5"/>
    <mergeCell ref="C4:K4"/>
    <mergeCell ref="D1:K1"/>
    <mergeCell ref="D2:K2"/>
    <mergeCell ref="I10:K10"/>
    <mergeCell ref="I11:K11"/>
    <mergeCell ref="I14:K14"/>
    <mergeCell ref="C6:E6"/>
    <mergeCell ref="F5:K5"/>
    <mergeCell ref="A1:C1"/>
    <mergeCell ref="A2:C2"/>
  </mergeCells>
  <printOptions/>
  <pageMargins left="0.9" right="0.9" top="0.5" bottom="0.7"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55" customWidth="1"/>
    <col min="4" max="8" width="14.57421875" style="55" customWidth="1"/>
    <col min="9" max="10" width="14.57421875" style="0" customWidth="1"/>
  </cols>
  <sheetData>
    <row r="1" spans="1:10" s="18" customFormat="1" ht="15.75">
      <c r="A1" s="1340" t="s">
        <v>75</v>
      </c>
      <c r="B1" s="1340"/>
      <c r="C1" s="1340"/>
      <c r="D1" s="1340"/>
      <c r="E1" s="1336" t="s">
        <v>76</v>
      </c>
      <c r="F1" s="1336"/>
      <c r="G1" s="1336"/>
      <c r="H1" s="1336"/>
      <c r="I1" s="1336"/>
      <c r="J1" s="1336"/>
    </row>
    <row r="2" spans="1:10" s="18" customFormat="1" ht="15.75">
      <c r="A2" s="1187" t="s">
        <v>74</v>
      </c>
      <c r="B2" s="1187"/>
      <c r="C2" s="1187"/>
      <c r="D2" s="1187"/>
      <c r="E2" s="1337" t="s">
        <v>112</v>
      </c>
      <c r="F2" s="1337"/>
      <c r="G2" s="1337"/>
      <c r="H2" s="1337"/>
      <c r="I2" s="1337"/>
      <c r="J2" s="1337"/>
    </row>
    <row r="3" spans="2:8" s="9" customFormat="1" ht="5.25" customHeight="1">
      <c r="B3" s="20"/>
      <c r="C3" s="53"/>
      <c r="D3" s="53"/>
      <c r="E3" s="53"/>
      <c r="F3" s="53"/>
      <c r="G3" s="53"/>
      <c r="H3" s="53"/>
    </row>
    <row r="4" spans="1:10" s="9" customFormat="1" ht="22.5">
      <c r="A4" s="1174" t="s">
        <v>118</v>
      </c>
      <c r="B4" s="1174"/>
      <c r="C4" s="1174"/>
      <c r="D4" s="1174"/>
      <c r="E4" s="1174"/>
      <c r="F4" s="1174"/>
      <c r="G4" s="1174"/>
      <c r="H4" s="1174"/>
      <c r="I4" s="1174"/>
      <c r="J4" s="1174"/>
    </row>
    <row r="5" spans="3:8" s="9" customFormat="1" ht="18.75">
      <c r="C5" s="53"/>
      <c r="E5" s="54" t="s">
        <v>107</v>
      </c>
      <c r="G5" s="53"/>
      <c r="H5" s="53"/>
    </row>
    <row r="6" spans="3:8" s="9" customFormat="1" ht="23.25" customHeight="1" thickBot="1">
      <c r="C6" s="53"/>
      <c r="E6" s="107" t="s">
        <v>116</v>
      </c>
      <c r="G6" s="53"/>
      <c r="H6" s="53"/>
    </row>
    <row r="7" spans="1:10" s="9" customFormat="1" ht="20.25" customHeight="1" thickTop="1">
      <c r="A7" s="1338" t="s">
        <v>67</v>
      </c>
      <c r="B7" s="1339"/>
      <c r="C7" s="1344" t="s">
        <v>96</v>
      </c>
      <c r="D7" s="1344"/>
      <c r="E7" s="1344"/>
      <c r="F7" s="1344"/>
      <c r="G7" s="1344"/>
      <c r="H7" s="1344"/>
      <c r="I7" s="1344"/>
      <c r="J7" s="81"/>
    </row>
    <row r="8" spans="1:10" s="9" customFormat="1" ht="21.75" customHeight="1" thickBot="1">
      <c r="A8" s="82" t="s">
        <v>108</v>
      </c>
      <c r="B8" s="83" t="s">
        <v>109</v>
      </c>
      <c r="C8" s="84" t="s">
        <v>110</v>
      </c>
      <c r="D8" s="85" t="s">
        <v>80</v>
      </c>
      <c r="E8" s="85" t="s">
        <v>83</v>
      </c>
      <c r="F8" s="85" t="s">
        <v>84</v>
      </c>
      <c r="G8" s="85" t="s">
        <v>85</v>
      </c>
      <c r="H8" s="85" t="s">
        <v>86</v>
      </c>
      <c r="I8" s="85" t="s">
        <v>87</v>
      </c>
      <c r="J8" s="108" t="s">
        <v>105</v>
      </c>
    </row>
    <row r="9" spans="1:13" s="9" customFormat="1" ht="25.5" customHeight="1" thickTop="1">
      <c r="A9" s="1345" t="s">
        <v>111</v>
      </c>
      <c r="B9" s="1348" t="s">
        <v>81</v>
      </c>
      <c r="C9" s="86">
        <v>1</v>
      </c>
      <c r="D9" s="1341" t="s">
        <v>114</v>
      </c>
      <c r="E9" s="1341" t="s">
        <v>115</v>
      </c>
      <c r="F9" s="87"/>
      <c r="G9" s="1341" t="s">
        <v>114</v>
      </c>
      <c r="H9" s="1341" t="s">
        <v>114</v>
      </c>
      <c r="I9" s="1341" t="s">
        <v>114</v>
      </c>
      <c r="J9" s="1341" t="s">
        <v>114</v>
      </c>
      <c r="K9" s="57"/>
      <c r="L9" s="57"/>
      <c r="M9" s="57"/>
    </row>
    <row r="10" spans="1:10" s="9" customFormat="1" ht="25.5" customHeight="1">
      <c r="A10" s="1346"/>
      <c r="B10" s="1349"/>
      <c r="C10" s="88">
        <v>2</v>
      </c>
      <c r="D10" s="1342"/>
      <c r="E10" s="1342"/>
      <c r="F10" s="89"/>
      <c r="G10" s="1342"/>
      <c r="H10" s="1342"/>
      <c r="I10" s="1342"/>
      <c r="J10" s="1342"/>
    </row>
    <row r="11" spans="1:10" s="9" customFormat="1" ht="25.5" customHeight="1">
      <c r="A11" s="1346"/>
      <c r="B11" s="1349"/>
      <c r="C11" s="88">
        <v>3</v>
      </c>
      <c r="D11" s="1342"/>
      <c r="E11" s="1342"/>
      <c r="F11" s="89"/>
      <c r="G11" s="1342"/>
      <c r="H11" s="1342"/>
      <c r="I11" s="1342"/>
      <c r="J11" s="1342"/>
    </row>
    <row r="12" spans="1:10" s="9" customFormat="1" ht="25.5" customHeight="1">
      <c r="A12" s="1346"/>
      <c r="B12" s="1349"/>
      <c r="C12" s="88">
        <v>4</v>
      </c>
      <c r="D12" s="1343"/>
      <c r="E12" s="1342"/>
      <c r="F12" s="90"/>
      <c r="G12" s="1343"/>
      <c r="H12" s="1343"/>
      <c r="I12" s="1343"/>
      <c r="J12" s="1343"/>
    </row>
    <row r="13" spans="1:10" s="9" customFormat="1" ht="25.5" customHeight="1" thickBot="1">
      <c r="A13" s="1346"/>
      <c r="B13" s="1350"/>
      <c r="C13" s="96">
        <v>5</v>
      </c>
      <c r="D13" s="102"/>
      <c r="E13" s="1355"/>
      <c r="F13" s="103"/>
      <c r="G13" s="102"/>
      <c r="H13" s="102"/>
      <c r="I13" s="103"/>
      <c r="J13" s="104"/>
    </row>
    <row r="14" spans="1:10" s="9" customFormat="1" ht="25.5" customHeight="1" thickTop="1">
      <c r="A14" s="1346"/>
      <c r="B14" s="1353" t="s">
        <v>82</v>
      </c>
      <c r="C14" s="97">
        <v>1</v>
      </c>
      <c r="D14" s="1341" t="s">
        <v>114</v>
      </c>
      <c r="E14" s="100"/>
      <c r="F14" s="95"/>
      <c r="G14" s="1341" t="s">
        <v>114</v>
      </c>
      <c r="H14" s="1341" t="s">
        <v>114</v>
      </c>
      <c r="I14" s="1341" t="s">
        <v>114</v>
      </c>
      <c r="J14" s="1341" t="s">
        <v>114</v>
      </c>
    </row>
    <row r="15" spans="1:10" s="9" customFormat="1" ht="25.5" customHeight="1">
      <c r="A15" s="1346"/>
      <c r="B15" s="1349"/>
      <c r="C15" s="88">
        <v>2</v>
      </c>
      <c r="D15" s="1342"/>
      <c r="E15" s="101"/>
      <c r="F15" s="90"/>
      <c r="G15" s="1342"/>
      <c r="H15" s="1342"/>
      <c r="I15" s="1342"/>
      <c r="J15" s="1342"/>
    </row>
    <row r="16" spans="1:10" s="9" customFormat="1" ht="25.5" customHeight="1">
      <c r="A16" s="1346"/>
      <c r="B16" s="1349"/>
      <c r="C16" s="88">
        <v>3</v>
      </c>
      <c r="D16" s="1342"/>
      <c r="E16" s="101"/>
      <c r="F16" s="90"/>
      <c r="G16" s="1342"/>
      <c r="H16" s="1342"/>
      <c r="I16" s="1342"/>
      <c r="J16" s="1342"/>
    </row>
    <row r="17" spans="1:10" s="9" customFormat="1" ht="25.5" customHeight="1">
      <c r="A17" s="1346"/>
      <c r="B17" s="1349"/>
      <c r="C17" s="88">
        <v>4</v>
      </c>
      <c r="D17" s="1343"/>
      <c r="E17" s="101"/>
      <c r="F17" s="90"/>
      <c r="G17" s="1343"/>
      <c r="H17" s="1343"/>
      <c r="I17" s="1343"/>
      <c r="J17" s="1343"/>
    </row>
    <row r="18" spans="1:10" s="9" customFormat="1" ht="25.5" customHeight="1" thickBot="1">
      <c r="A18" s="1347"/>
      <c r="B18" s="1354"/>
      <c r="C18" s="84">
        <v>5</v>
      </c>
      <c r="D18" s="98"/>
      <c r="E18" s="99"/>
      <c r="F18" s="91"/>
      <c r="G18" s="91"/>
      <c r="H18" s="92"/>
      <c r="I18" s="93"/>
      <c r="J18" s="94"/>
    </row>
    <row r="19" spans="1:8" s="9" customFormat="1" ht="10.5" customHeight="1" thickTop="1">
      <c r="A19" s="61"/>
      <c r="B19" s="62"/>
      <c r="C19" s="63"/>
      <c r="D19" s="63"/>
      <c r="E19" s="63"/>
      <c r="F19" s="63"/>
      <c r="G19" s="63"/>
      <c r="H19" s="63"/>
    </row>
    <row r="20" spans="2:10" s="9" customFormat="1" ht="20.25" customHeight="1">
      <c r="B20" s="109" t="s">
        <v>104</v>
      </c>
      <c r="C20" s="64"/>
      <c r="F20" s="65" t="s">
        <v>88</v>
      </c>
      <c r="G20" s="105"/>
      <c r="H20" s="1351" t="s">
        <v>103</v>
      </c>
      <c r="I20" s="1351"/>
      <c r="J20" s="1351"/>
    </row>
    <row r="21" spans="1:10" s="9" customFormat="1" ht="19.5">
      <c r="A21" s="61"/>
      <c r="B21" s="66"/>
      <c r="C21" s="63"/>
      <c r="D21" s="63"/>
      <c r="E21" s="63"/>
      <c r="G21" s="105"/>
      <c r="H21" s="1351" t="s">
        <v>1</v>
      </c>
      <c r="I21" s="1351"/>
      <c r="J21" s="1351"/>
    </row>
    <row r="22" spans="1:8" s="19" customFormat="1" ht="18.75">
      <c r="A22" s="22"/>
      <c r="B22" s="22"/>
      <c r="C22" s="54"/>
      <c r="D22" s="54"/>
      <c r="E22" s="54"/>
      <c r="F22" s="67"/>
      <c r="G22" s="54"/>
      <c r="H22" s="54"/>
    </row>
    <row r="23" spans="1:8" s="9" customFormat="1" ht="18.75">
      <c r="A23" s="68"/>
      <c r="B23" s="68"/>
      <c r="C23" s="69"/>
      <c r="D23" s="69"/>
      <c r="E23" s="69"/>
      <c r="F23" s="67"/>
      <c r="G23" s="69"/>
      <c r="H23" s="69"/>
    </row>
    <row r="24" spans="1:10" s="9" customFormat="1" ht="18.75">
      <c r="A24" s="68"/>
      <c r="B24" s="68"/>
      <c r="C24" s="69"/>
      <c r="D24" s="69"/>
      <c r="E24" s="69"/>
      <c r="G24" s="106"/>
      <c r="H24" s="1352" t="s">
        <v>69</v>
      </c>
      <c r="I24" s="1352"/>
      <c r="J24" s="1352"/>
    </row>
    <row r="25" spans="3:8" s="9" customFormat="1" ht="15">
      <c r="C25" s="53"/>
      <c r="D25" s="53"/>
      <c r="E25" s="53"/>
      <c r="F25" s="53"/>
      <c r="G25" s="53"/>
      <c r="H25" s="53"/>
    </row>
    <row r="26" spans="3:8" s="9" customFormat="1" ht="15">
      <c r="C26" s="53"/>
      <c r="D26" s="53"/>
      <c r="E26" s="53"/>
      <c r="F26" s="53"/>
      <c r="G26" s="53"/>
      <c r="H26" s="53"/>
    </row>
  </sheetData>
  <sheetProtection/>
  <mergeCells count="24">
    <mergeCell ref="A9:A18"/>
    <mergeCell ref="B9:B13"/>
    <mergeCell ref="G9:G12"/>
    <mergeCell ref="H20:J20"/>
    <mergeCell ref="H21:J21"/>
    <mergeCell ref="H24:J24"/>
    <mergeCell ref="B14:B18"/>
    <mergeCell ref="E9:E13"/>
    <mergeCell ref="J9:J12"/>
    <mergeCell ref="J14:J17"/>
    <mergeCell ref="H14:H17"/>
    <mergeCell ref="D14:D17"/>
    <mergeCell ref="G14:G17"/>
    <mergeCell ref="C7:I7"/>
    <mergeCell ref="D9:D12"/>
    <mergeCell ref="H9:H12"/>
    <mergeCell ref="I9:I12"/>
    <mergeCell ref="I14:I17"/>
    <mergeCell ref="E1:J1"/>
    <mergeCell ref="E2:J2"/>
    <mergeCell ref="A4:J4"/>
    <mergeCell ref="A7:B7"/>
    <mergeCell ref="A1:D1"/>
    <mergeCell ref="A2:D2"/>
  </mergeCells>
  <printOptions/>
  <pageMargins left="0.7" right="0.7" top="0.5" bottom="0.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Y48"/>
  <sheetViews>
    <sheetView zoomScale="87" zoomScaleNormal="87" zoomScalePageLayoutView="0" workbookViewId="0" topLeftCell="A7">
      <selection activeCell="AB41" sqref="AB41"/>
    </sheetView>
  </sheetViews>
  <sheetFormatPr defaultColWidth="9.140625" defaultRowHeight="15"/>
  <cols>
    <col min="1" max="1" width="5.8515625" style="0" customWidth="1"/>
    <col min="2" max="2" width="5.7109375" style="628" customWidth="1"/>
    <col min="3" max="3" width="5.28125" style="0" customWidth="1"/>
    <col min="4" max="25" width="5.57421875" style="0" customWidth="1"/>
  </cols>
  <sheetData>
    <row r="1" spans="1:17" ht="15.75">
      <c r="A1" s="608" t="s">
        <v>75</v>
      </c>
      <c r="B1" s="626"/>
      <c r="C1" s="594"/>
      <c r="D1" s="60"/>
      <c r="E1" s="60"/>
      <c r="F1" s="1186" t="s">
        <v>76</v>
      </c>
      <c r="G1" s="1186"/>
      <c r="H1" s="1186"/>
      <c r="I1" s="1186"/>
      <c r="J1" s="1186"/>
      <c r="K1" s="1186"/>
      <c r="L1" s="1186"/>
      <c r="M1" s="1186"/>
      <c r="N1" s="1186"/>
      <c r="O1" s="1186"/>
      <c r="P1" s="1186"/>
      <c r="Q1" s="1186"/>
    </row>
    <row r="2" spans="1:17" ht="15.75">
      <c r="A2" s="1187" t="s">
        <v>74</v>
      </c>
      <c r="B2" s="1187"/>
      <c r="C2" s="1187"/>
      <c r="D2" s="1187"/>
      <c r="E2" s="1187"/>
      <c r="F2" s="1188" t="s">
        <v>77</v>
      </c>
      <c r="G2" s="1188"/>
      <c r="H2" s="1188"/>
      <c r="I2" s="1188"/>
      <c r="J2" s="1188"/>
      <c r="K2" s="1188"/>
      <c r="L2" s="1188"/>
      <c r="M2" s="1188"/>
      <c r="N2" s="1188"/>
      <c r="O2" s="1188"/>
      <c r="P2" s="1188"/>
      <c r="Q2" s="1188"/>
    </row>
    <row r="3" spans="1:17" ht="6" customHeight="1">
      <c r="A3" s="9"/>
      <c r="B3" s="627"/>
      <c r="C3" s="20"/>
      <c r="D3" s="9"/>
      <c r="E3" s="9"/>
      <c r="F3" s="9"/>
      <c r="G3" s="9"/>
      <c r="H3" s="21"/>
      <c r="I3" s="9"/>
      <c r="J3" s="9"/>
      <c r="K3" s="9"/>
      <c r="L3" s="9"/>
      <c r="M3" s="9"/>
      <c r="N3" s="9"/>
      <c r="O3" s="9"/>
      <c r="P3" s="9"/>
      <c r="Q3" s="9"/>
    </row>
    <row r="4" spans="1:21" ht="17.25" customHeight="1">
      <c r="A4" s="1182" t="s">
        <v>525</v>
      </c>
      <c r="B4" s="1182"/>
      <c r="C4" s="1182"/>
      <c r="D4" s="1182"/>
      <c r="E4" s="1182"/>
      <c r="F4" s="1182"/>
      <c r="G4" s="1182"/>
      <c r="H4" s="1182"/>
      <c r="I4" s="1182"/>
      <c r="J4" s="1182"/>
      <c r="K4" s="1182"/>
      <c r="L4" s="1182"/>
      <c r="M4" s="1182"/>
      <c r="N4" s="1182"/>
      <c r="O4" s="1182"/>
      <c r="P4" s="1182"/>
      <c r="Q4" s="1182"/>
      <c r="R4" s="1182"/>
      <c r="S4" s="1182"/>
      <c r="T4" s="1182"/>
      <c r="U4" s="1182"/>
    </row>
    <row r="5" spans="1:21" ht="18" customHeight="1">
      <c r="A5" s="1182" t="s">
        <v>468</v>
      </c>
      <c r="B5" s="1182"/>
      <c r="C5" s="1182"/>
      <c r="D5" s="1182"/>
      <c r="E5" s="1182"/>
      <c r="F5" s="1182"/>
      <c r="G5" s="1182"/>
      <c r="H5" s="1182"/>
      <c r="I5" s="1182"/>
      <c r="J5" s="1182"/>
      <c r="K5" s="1182"/>
      <c r="L5" s="1182"/>
      <c r="M5" s="1182"/>
      <c r="N5" s="1182"/>
      <c r="O5" s="1182"/>
      <c r="P5" s="1182"/>
      <c r="Q5" s="1182"/>
      <c r="R5" s="1182"/>
      <c r="S5" s="1182"/>
      <c r="T5" s="1182"/>
      <c r="U5" s="1182"/>
    </row>
    <row r="6" spans="1:21" ht="18.75" customHeight="1">
      <c r="A6" s="1371" t="s">
        <v>526</v>
      </c>
      <c r="B6" s="1371"/>
      <c r="C6" s="1371"/>
      <c r="D6" s="1371"/>
      <c r="E6" s="1371"/>
      <c r="F6" s="1371"/>
      <c r="G6" s="1371"/>
      <c r="H6" s="1371"/>
      <c r="I6" s="1371"/>
      <c r="J6" s="1371"/>
      <c r="K6" s="1371"/>
      <c r="L6" s="1371"/>
      <c r="M6" s="1371"/>
      <c r="N6" s="1371"/>
      <c r="O6" s="1371"/>
      <c r="P6" s="1371"/>
      <c r="Q6" s="1371"/>
      <c r="R6" s="1371"/>
      <c r="S6" s="1371"/>
      <c r="T6" s="1371"/>
      <c r="U6" s="1371"/>
    </row>
    <row r="7" spans="1:3" ht="7.5" customHeight="1" thickBot="1">
      <c r="A7" s="1372"/>
      <c r="B7" s="1372"/>
      <c r="C7" s="576"/>
    </row>
    <row r="8" spans="1:25" ht="12.75" customHeight="1" thickTop="1">
      <c r="A8" s="1183" t="s">
        <v>67</v>
      </c>
      <c r="B8" s="1184"/>
      <c r="C8" s="1184" t="s">
        <v>447</v>
      </c>
      <c r="D8" s="1176" t="s">
        <v>516</v>
      </c>
      <c r="E8" s="1176"/>
      <c r="F8" s="1176" t="s">
        <v>531</v>
      </c>
      <c r="G8" s="1176"/>
      <c r="H8" s="1176" t="s">
        <v>532</v>
      </c>
      <c r="I8" s="1176"/>
      <c r="J8" s="1176"/>
      <c r="K8" s="1176"/>
      <c r="L8" s="1176" t="s">
        <v>533</v>
      </c>
      <c r="M8" s="1176"/>
      <c r="N8" s="1176"/>
      <c r="O8" s="1176"/>
      <c r="P8" s="1176"/>
      <c r="Q8" s="1176" t="s">
        <v>534</v>
      </c>
      <c r="R8" s="1176"/>
      <c r="S8" s="1176"/>
      <c r="T8" s="1176"/>
      <c r="U8" s="1176" t="s">
        <v>154</v>
      </c>
      <c r="V8" s="1176"/>
      <c r="W8" s="1176"/>
      <c r="X8" s="1363" t="s">
        <v>156</v>
      </c>
      <c r="Y8" s="1364"/>
    </row>
    <row r="9" spans="1:25" s="646" customFormat="1" ht="18.75" customHeight="1">
      <c r="A9" s="1191" t="s">
        <v>78</v>
      </c>
      <c r="B9" s="1189"/>
      <c r="C9" s="1189"/>
      <c r="D9" s="593" t="s">
        <v>471</v>
      </c>
      <c r="E9" s="593" t="s">
        <v>472</v>
      </c>
      <c r="F9" s="593" t="s">
        <v>452</v>
      </c>
      <c r="G9" s="590" t="s">
        <v>444</v>
      </c>
      <c r="H9" s="590" t="s">
        <v>509</v>
      </c>
      <c r="I9" s="590" t="s">
        <v>451</v>
      </c>
      <c r="J9" s="590" t="s">
        <v>452</v>
      </c>
      <c r="K9" s="590" t="s">
        <v>444</v>
      </c>
      <c r="L9" s="590" t="s">
        <v>510</v>
      </c>
      <c r="M9" s="590" t="s">
        <v>511</v>
      </c>
      <c r="N9" s="590" t="s">
        <v>456</v>
      </c>
      <c r="O9" s="590" t="s">
        <v>457</v>
      </c>
      <c r="P9" s="590" t="s">
        <v>458</v>
      </c>
      <c r="Q9" s="590" t="s">
        <v>453</v>
      </c>
      <c r="R9" s="590" t="s">
        <v>454</v>
      </c>
      <c r="S9" s="590" t="s">
        <v>440</v>
      </c>
      <c r="T9" s="808" t="s">
        <v>439</v>
      </c>
      <c r="U9" s="590" t="s">
        <v>543</v>
      </c>
      <c r="V9" s="593" t="s">
        <v>542</v>
      </c>
      <c r="W9" s="930" t="s">
        <v>514</v>
      </c>
      <c r="X9" s="702">
        <v>22</v>
      </c>
      <c r="Y9" s="929">
        <v>23</v>
      </c>
    </row>
    <row r="10" spans="1:25" ht="12.75" customHeight="1" thickBot="1">
      <c r="A10" s="1374" t="s">
        <v>79</v>
      </c>
      <c r="B10" s="1373"/>
      <c r="C10" s="1373"/>
      <c r="D10" s="932">
        <v>1</v>
      </c>
      <c r="E10" s="932">
        <v>2</v>
      </c>
      <c r="F10" s="932">
        <v>3</v>
      </c>
      <c r="G10" s="932">
        <v>4</v>
      </c>
      <c r="H10" s="932">
        <v>5</v>
      </c>
      <c r="I10" s="932">
        <v>6</v>
      </c>
      <c r="J10" s="932">
        <v>7</v>
      </c>
      <c r="K10" s="932">
        <v>8</v>
      </c>
      <c r="L10" s="932">
        <v>9</v>
      </c>
      <c r="M10" s="932">
        <v>10</v>
      </c>
      <c r="N10" s="932">
        <v>11</v>
      </c>
      <c r="O10" s="932">
        <v>12</v>
      </c>
      <c r="P10" s="932">
        <v>13</v>
      </c>
      <c r="Q10" s="932">
        <v>14</v>
      </c>
      <c r="R10" s="932">
        <v>15</v>
      </c>
      <c r="S10" s="932">
        <v>16</v>
      </c>
      <c r="T10" s="933">
        <v>17</v>
      </c>
      <c r="U10" s="932">
        <v>18</v>
      </c>
      <c r="V10" s="934">
        <v>19</v>
      </c>
      <c r="W10" s="935">
        <v>20</v>
      </c>
      <c r="X10" s="936" t="s">
        <v>602</v>
      </c>
      <c r="Y10" s="937" t="s">
        <v>455</v>
      </c>
    </row>
    <row r="11" spans="1:25" ht="9" customHeight="1">
      <c r="A11" s="1375" t="s">
        <v>80</v>
      </c>
      <c r="B11" s="1378" t="s">
        <v>81</v>
      </c>
      <c r="C11" s="247" t="s">
        <v>448</v>
      </c>
      <c r="D11" s="778"/>
      <c r="E11" s="778"/>
      <c r="F11" s="778"/>
      <c r="G11" s="778"/>
      <c r="H11" s="778"/>
      <c r="I11" s="778"/>
      <c r="J11" s="778"/>
      <c r="K11" s="778"/>
      <c r="L11" s="778"/>
      <c r="M11" s="778"/>
      <c r="N11" s="778"/>
      <c r="O11" s="778"/>
      <c r="P11" s="778"/>
      <c r="Q11" s="778"/>
      <c r="R11" s="778"/>
      <c r="S11" s="778"/>
      <c r="T11" s="778"/>
      <c r="U11" s="1365" t="s">
        <v>603</v>
      </c>
      <c r="V11" s="1366"/>
      <c r="W11" s="1366"/>
      <c r="X11" s="1366"/>
      <c r="Y11" s="1367"/>
    </row>
    <row r="12" spans="1:25" ht="9" customHeight="1">
      <c r="A12" s="1376"/>
      <c r="B12" s="1379"/>
      <c r="C12" s="16" t="s">
        <v>449</v>
      </c>
      <c r="D12" s="664"/>
      <c r="E12" s="664"/>
      <c r="F12" s="664"/>
      <c r="G12" s="664"/>
      <c r="H12" s="664"/>
      <c r="I12" s="664"/>
      <c r="J12" s="664"/>
      <c r="K12" s="664"/>
      <c r="L12" s="664"/>
      <c r="M12" s="664"/>
      <c r="N12" s="664"/>
      <c r="O12" s="664"/>
      <c r="P12" s="664"/>
      <c r="Q12" s="664"/>
      <c r="R12" s="664"/>
      <c r="S12" s="664"/>
      <c r="T12" s="664"/>
      <c r="U12" s="1365"/>
      <c r="V12" s="1366"/>
      <c r="W12" s="1366"/>
      <c r="X12" s="1366"/>
      <c r="Y12" s="1367"/>
    </row>
    <row r="13" spans="1:25" ht="9" customHeight="1">
      <c r="A13" s="1376"/>
      <c r="B13" s="1379" t="s">
        <v>82</v>
      </c>
      <c r="C13" s="16" t="s">
        <v>448</v>
      </c>
      <c r="D13" s="101"/>
      <c r="E13" s="101"/>
      <c r="F13" s="101"/>
      <c r="G13" s="101"/>
      <c r="H13" s="101"/>
      <c r="I13" s="664"/>
      <c r="J13" s="664"/>
      <c r="K13" s="664"/>
      <c r="L13" s="664"/>
      <c r="M13" s="664"/>
      <c r="N13" s="664"/>
      <c r="O13" s="664"/>
      <c r="P13" s="664"/>
      <c r="Q13" s="664"/>
      <c r="R13" s="664"/>
      <c r="S13" s="664"/>
      <c r="T13" s="664"/>
      <c r="U13" s="1365"/>
      <c r="V13" s="1366"/>
      <c r="W13" s="1366"/>
      <c r="X13" s="1366"/>
      <c r="Y13" s="1367"/>
    </row>
    <row r="14" spans="1:25" ht="9" customHeight="1" thickBot="1">
      <c r="A14" s="1377"/>
      <c r="B14" s="1380"/>
      <c r="C14" s="124" t="s">
        <v>449</v>
      </c>
      <c r="D14" s="837"/>
      <c r="E14" s="837"/>
      <c r="F14" s="837"/>
      <c r="G14" s="837"/>
      <c r="H14" s="837"/>
      <c r="I14" s="665"/>
      <c r="J14" s="665"/>
      <c r="K14" s="665"/>
      <c r="L14" s="665"/>
      <c r="M14" s="665"/>
      <c r="N14" s="665"/>
      <c r="O14" s="665"/>
      <c r="P14" s="665"/>
      <c r="Q14" s="665"/>
      <c r="R14" s="665"/>
      <c r="S14" s="665"/>
      <c r="T14" s="665"/>
      <c r="U14" s="1365"/>
      <c r="V14" s="1366"/>
      <c r="W14" s="1366"/>
      <c r="X14" s="1366"/>
      <c r="Y14" s="1367"/>
    </row>
    <row r="15" spans="1:25" ht="9" customHeight="1">
      <c r="A15" s="1381" t="s">
        <v>83</v>
      </c>
      <c r="B15" s="1383" t="s">
        <v>81</v>
      </c>
      <c r="C15" s="39" t="s">
        <v>448</v>
      </c>
      <c r="D15" s="779"/>
      <c r="E15" s="798"/>
      <c r="F15" s="798"/>
      <c r="G15" s="798"/>
      <c r="H15" s="798"/>
      <c r="I15" s="779"/>
      <c r="J15" s="779"/>
      <c r="K15" s="779"/>
      <c r="L15" s="779"/>
      <c r="M15" s="779"/>
      <c r="N15" s="779"/>
      <c r="O15" s="779"/>
      <c r="P15" s="779"/>
      <c r="Q15" s="779"/>
      <c r="R15" s="779"/>
      <c r="S15" s="779"/>
      <c r="T15" s="779"/>
      <c r="U15" s="1365"/>
      <c r="V15" s="1366"/>
      <c r="W15" s="1366"/>
      <c r="X15" s="1366"/>
      <c r="Y15" s="1367"/>
    </row>
    <row r="16" spans="1:25" ht="9" customHeight="1">
      <c r="A16" s="1376"/>
      <c r="B16" s="1379"/>
      <c r="C16" s="16" t="s">
        <v>449</v>
      </c>
      <c r="D16" s="664"/>
      <c r="E16" s="797"/>
      <c r="F16" s="797"/>
      <c r="G16" s="797"/>
      <c r="H16" s="797"/>
      <c r="I16" s="664"/>
      <c r="J16" s="664"/>
      <c r="K16" s="664"/>
      <c r="L16" s="664"/>
      <c r="M16" s="664"/>
      <c r="N16" s="664"/>
      <c r="O16" s="664"/>
      <c r="P16" s="664"/>
      <c r="Q16" s="664"/>
      <c r="R16" s="664"/>
      <c r="S16" s="664"/>
      <c r="T16" s="664"/>
      <c r="U16" s="1365"/>
      <c r="V16" s="1366"/>
      <c r="W16" s="1366"/>
      <c r="X16" s="1366"/>
      <c r="Y16" s="1367"/>
    </row>
    <row r="17" spans="1:25" ht="9" customHeight="1">
      <c r="A17" s="1376"/>
      <c r="B17" s="1379" t="s">
        <v>82</v>
      </c>
      <c r="C17" s="16" t="s">
        <v>448</v>
      </c>
      <c r="D17" s="664"/>
      <c r="E17" s="101"/>
      <c r="F17" s="101"/>
      <c r="G17" s="101"/>
      <c r="H17" s="101"/>
      <c r="I17" s="664"/>
      <c r="J17" s="664"/>
      <c r="K17" s="664"/>
      <c r="L17" s="664"/>
      <c r="M17" s="664"/>
      <c r="N17" s="664"/>
      <c r="O17" s="664"/>
      <c r="P17" s="664"/>
      <c r="Q17" s="664"/>
      <c r="R17" s="664"/>
      <c r="S17" s="664"/>
      <c r="T17" s="664"/>
      <c r="U17" s="1365"/>
      <c r="V17" s="1366"/>
      <c r="W17" s="1366"/>
      <c r="X17" s="1366"/>
      <c r="Y17" s="1367"/>
    </row>
    <row r="18" spans="1:25" ht="9" customHeight="1" thickBot="1">
      <c r="A18" s="1382"/>
      <c r="B18" s="1384"/>
      <c r="C18" s="112" t="s">
        <v>449</v>
      </c>
      <c r="D18" s="780"/>
      <c r="E18" s="786"/>
      <c r="F18" s="786"/>
      <c r="G18" s="786"/>
      <c r="H18" s="786"/>
      <c r="I18" s="780"/>
      <c r="J18" s="780"/>
      <c r="K18" s="780"/>
      <c r="L18" s="780"/>
      <c r="M18" s="780"/>
      <c r="N18" s="780"/>
      <c r="O18" s="780"/>
      <c r="P18" s="780"/>
      <c r="Q18" s="780"/>
      <c r="R18" s="780"/>
      <c r="S18" s="780"/>
      <c r="T18" s="780"/>
      <c r="U18" s="1365"/>
      <c r="V18" s="1366"/>
      <c r="W18" s="1366"/>
      <c r="X18" s="1366"/>
      <c r="Y18" s="1367"/>
    </row>
    <row r="19" spans="1:25" ht="9" customHeight="1">
      <c r="A19" s="1375" t="s">
        <v>84</v>
      </c>
      <c r="B19" s="1378" t="s">
        <v>81</v>
      </c>
      <c r="C19" s="247" t="s">
        <v>448</v>
      </c>
      <c r="D19" s="778"/>
      <c r="E19" s="796"/>
      <c r="F19" s="796"/>
      <c r="G19" s="796"/>
      <c r="H19" s="796"/>
      <c r="I19" s="778"/>
      <c r="J19" s="778"/>
      <c r="K19" s="778"/>
      <c r="L19" s="778"/>
      <c r="M19" s="778"/>
      <c r="N19" s="778"/>
      <c r="O19" s="778"/>
      <c r="P19" s="778"/>
      <c r="Q19" s="778"/>
      <c r="R19" s="778"/>
      <c r="S19" s="778"/>
      <c r="T19" s="778"/>
      <c r="U19" s="1365"/>
      <c r="V19" s="1366"/>
      <c r="W19" s="1366"/>
      <c r="X19" s="1366"/>
      <c r="Y19" s="1367"/>
    </row>
    <row r="20" spans="1:25" ht="9" customHeight="1">
      <c r="A20" s="1376"/>
      <c r="B20" s="1379"/>
      <c r="C20" s="16" t="s">
        <v>449</v>
      </c>
      <c r="D20" s="591"/>
      <c r="E20" s="797"/>
      <c r="F20" s="797"/>
      <c r="G20" s="797"/>
      <c r="H20" s="797"/>
      <c r="I20" s="664"/>
      <c r="J20" s="664"/>
      <c r="K20" s="664"/>
      <c r="L20" s="664"/>
      <c r="M20" s="664"/>
      <c r="N20" s="664"/>
      <c r="O20" s="664"/>
      <c r="P20" s="664"/>
      <c r="Q20" s="664"/>
      <c r="R20" s="664"/>
      <c r="S20" s="664"/>
      <c r="T20" s="664"/>
      <c r="U20" s="1365"/>
      <c r="V20" s="1366"/>
      <c r="W20" s="1366"/>
      <c r="X20" s="1366"/>
      <c r="Y20" s="1367"/>
    </row>
    <row r="21" spans="1:25" ht="9" customHeight="1">
      <c r="A21" s="1376"/>
      <c r="B21" s="1379" t="s">
        <v>82</v>
      </c>
      <c r="C21" s="16" t="s">
        <v>448</v>
      </c>
      <c r="D21" s="101"/>
      <c r="E21" s="101"/>
      <c r="F21" s="101"/>
      <c r="G21" s="101"/>
      <c r="H21" s="101"/>
      <c r="I21" s="664"/>
      <c r="J21" s="664"/>
      <c r="K21" s="664"/>
      <c r="L21" s="664"/>
      <c r="M21" s="664"/>
      <c r="N21" s="664"/>
      <c r="O21" s="664"/>
      <c r="P21" s="664"/>
      <c r="Q21" s="664"/>
      <c r="R21" s="664"/>
      <c r="S21" s="664"/>
      <c r="T21" s="664"/>
      <c r="U21" s="1365"/>
      <c r="V21" s="1366"/>
      <c r="W21" s="1366"/>
      <c r="X21" s="1366"/>
      <c r="Y21" s="1367"/>
    </row>
    <row r="22" spans="1:25" ht="9" customHeight="1" thickBot="1">
      <c r="A22" s="1377"/>
      <c r="B22" s="1380"/>
      <c r="C22" s="124" t="s">
        <v>449</v>
      </c>
      <c r="D22" s="837"/>
      <c r="E22" s="837"/>
      <c r="F22" s="837"/>
      <c r="G22" s="837"/>
      <c r="H22" s="837"/>
      <c r="I22" s="665"/>
      <c r="J22" s="665"/>
      <c r="K22" s="665"/>
      <c r="L22" s="665"/>
      <c r="M22" s="665"/>
      <c r="N22" s="665"/>
      <c r="O22" s="665"/>
      <c r="P22" s="665"/>
      <c r="Q22" s="665"/>
      <c r="R22" s="665"/>
      <c r="S22" s="665"/>
      <c r="T22" s="665"/>
      <c r="U22" s="1365"/>
      <c r="V22" s="1366"/>
      <c r="W22" s="1366"/>
      <c r="X22" s="1366"/>
      <c r="Y22" s="1367"/>
    </row>
    <row r="23" spans="1:25" ht="9" customHeight="1">
      <c r="A23" s="1381" t="s">
        <v>85</v>
      </c>
      <c r="B23" s="1383" t="s">
        <v>81</v>
      </c>
      <c r="C23" s="39" t="s">
        <v>448</v>
      </c>
      <c r="D23" s="779"/>
      <c r="E23" s="798"/>
      <c r="F23" s="798"/>
      <c r="G23" s="798"/>
      <c r="H23" s="798"/>
      <c r="I23" s="779"/>
      <c r="J23" s="779"/>
      <c r="K23" s="779"/>
      <c r="L23" s="779"/>
      <c r="M23" s="779"/>
      <c r="N23" s="779"/>
      <c r="O23" s="779"/>
      <c r="P23" s="779"/>
      <c r="Q23" s="779"/>
      <c r="R23" s="779"/>
      <c r="S23" s="779"/>
      <c r="T23" s="779"/>
      <c r="U23" s="1365"/>
      <c r="V23" s="1366"/>
      <c r="W23" s="1366"/>
      <c r="X23" s="1366"/>
      <c r="Y23" s="1367"/>
    </row>
    <row r="24" spans="1:25" ht="9" customHeight="1">
      <c r="A24" s="1376"/>
      <c r="B24" s="1379"/>
      <c r="C24" s="16" t="s">
        <v>449</v>
      </c>
      <c r="D24" s="664"/>
      <c r="E24" s="797"/>
      <c r="F24" s="797"/>
      <c r="G24" s="797"/>
      <c r="H24" s="797"/>
      <c r="I24" s="664"/>
      <c r="J24" s="664"/>
      <c r="K24" s="664"/>
      <c r="L24" s="664"/>
      <c r="M24" s="664"/>
      <c r="N24" s="664"/>
      <c r="O24" s="664"/>
      <c r="P24" s="664"/>
      <c r="Q24" s="664"/>
      <c r="R24" s="664"/>
      <c r="S24" s="664"/>
      <c r="T24" s="664"/>
      <c r="U24" s="1365"/>
      <c r="V24" s="1366"/>
      <c r="W24" s="1366"/>
      <c r="X24" s="1366"/>
      <c r="Y24" s="1367"/>
    </row>
    <row r="25" spans="1:25" ht="9" customHeight="1">
      <c r="A25" s="1376"/>
      <c r="B25" s="1379" t="s">
        <v>82</v>
      </c>
      <c r="C25" s="16" t="s">
        <v>448</v>
      </c>
      <c r="D25" s="591"/>
      <c r="E25" s="101"/>
      <c r="F25" s="1356" t="s">
        <v>600</v>
      </c>
      <c r="G25" s="1356"/>
      <c r="H25" s="1356"/>
      <c r="I25" s="1356"/>
      <c r="J25" s="1356"/>
      <c r="K25" s="1356"/>
      <c r="L25" s="1356"/>
      <c r="M25" s="1356"/>
      <c r="N25" s="1356"/>
      <c r="O25" s="1356"/>
      <c r="P25" s="1356"/>
      <c r="Q25" s="1356"/>
      <c r="R25" s="1356"/>
      <c r="S25" s="1356"/>
      <c r="T25" s="1356"/>
      <c r="U25" s="1365"/>
      <c r="V25" s="1366"/>
      <c r="W25" s="1366"/>
      <c r="X25" s="1366"/>
      <c r="Y25" s="1367"/>
    </row>
    <row r="26" spans="1:25" ht="9" customHeight="1" thickBot="1">
      <c r="A26" s="1382"/>
      <c r="B26" s="1384"/>
      <c r="C26" s="112" t="s">
        <v>449</v>
      </c>
      <c r="D26" s="742"/>
      <c r="E26" s="786"/>
      <c r="F26" s="1358"/>
      <c r="G26" s="1358"/>
      <c r="H26" s="1358"/>
      <c r="I26" s="1358"/>
      <c r="J26" s="1358"/>
      <c r="K26" s="1358"/>
      <c r="L26" s="1358"/>
      <c r="M26" s="1358"/>
      <c r="N26" s="1358"/>
      <c r="O26" s="1358"/>
      <c r="P26" s="1358"/>
      <c r="Q26" s="1358"/>
      <c r="R26" s="1358"/>
      <c r="S26" s="1358"/>
      <c r="T26" s="1358"/>
      <c r="U26" s="1365"/>
      <c r="V26" s="1366"/>
      <c r="W26" s="1366"/>
      <c r="X26" s="1366"/>
      <c r="Y26" s="1367"/>
    </row>
    <row r="27" spans="1:25" ht="9" customHeight="1">
      <c r="A27" s="1375" t="s">
        <v>86</v>
      </c>
      <c r="B27" s="1378" t="s">
        <v>81</v>
      </c>
      <c r="C27" s="247" t="s">
        <v>448</v>
      </c>
      <c r="D27" s="931"/>
      <c r="E27" s="931"/>
      <c r="F27" s="931"/>
      <c r="G27" s="931"/>
      <c r="H27" s="931"/>
      <c r="I27" s="931"/>
      <c r="J27" s="931"/>
      <c r="K27" s="931"/>
      <c r="L27" s="931"/>
      <c r="M27" s="931"/>
      <c r="N27" s="931"/>
      <c r="O27" s="931"/>
      <c r="P27" s="931"/>
      <c r="Q27" s="931"/>
      <c r="R27" s="931"/>
      <c r="S27" s="931"/>
      <c r="T27" s="931"/>
      <c r="U27" s="1365"/>
      <c r="V27" s="1366"/>
      <c r="W27" s="1366"/>
      <c r="X27" s="1366"/>
      <c r="Y27" s="1367"/>
    </row>
    <row r="28" spans="1:25" ht="9" customHeight="1">
      <c r="A28" s="1376"/>
      <c r="B28" s="1379"/>
      <c r="C28" s="16" t="s">
        <v>449</v>
      </c>
      <c r="D28" s="783"/>
      <c r="E28" s="783"/>
      <c r="F28" s="783"/>
      <c r="G28" s="783"/>
      <c r="H28" s="783"/>
      <c r="I28" s="783"/>
      <c r="J28" s="783"/>
      <c r="K28" s="783"/>
      <c r="L28" s="783"/>
      <c r="M28" s="783"/>
      <c r="N28" s="783"/>
      <c r="O28" s="783"/>
      <c r="P28" s="783"/>
      <c r="Q28" s="783"/>
      <c r="R28" s="783"/>
      <c r="S28" s="783"/>
      <c r="T28" s="783"/>
      <c r="U28" s="1365"/>
      <c r="V28" s="1366"/>
      <c r="W28" s="1366"/>
      <c r="X28" s="1366"/>
      <c r="Y28" s="1367"/>
    </row>
    <row r="29" spans="1:25" ht="9" customHeight="1">
      <c r="A29" s="1376"/>
      <c r="B29" s="1379" t="s">
        <v>82</v>
      </c>
      <c r="C29" s="16" t="s">
        <v>448</v>
      </c>
      <c r="D29" s="101"/>
      <c r="E29" s="101"/>
      <c r="F29" s="1356" t="s">
        <v>600</v>
      </c>
      <c r="G29" s="1356"/>
      <c r="H29" s="1356"/>
      <c r="I29" s="1356"/>
      <c r="J29" s="1356"/>
      <c r="K29" s="1356"/>
      <c r="L29" s="1356"/>
      <c r="M29" s="1356"/>
      <c r="N29" s="1356"/>
      <c r="O29" s="1356"/>
      <c r="P29" s="1356"/>
      <c r="Q29" s="1356"/>
      <c r="R29" s="1356"/>
      <c r="S29" s="1356"/>
      <c r="T29" s="1356"/>
      <c r="U29" s="1365"/>
      <c r="V29" s="1366"/>
      <c r="W29" s="1366"/>
      <c r="X29" s="1366"/>
      <c r="Y29" s="1367"/>
    </row>
    <row r="30" spans="1:25" ht="9" customHeight="1" thickBot="1">
      <c r="A30" s="1377"/>
      <c r="B30" s="1380"/>
      <c r="C30" s="124" t="s">
        <v>449</v>
      </c>
      <c r="D30" s="837"/>
      <c r="E30" s="837"/>
      <c r="F30" s="1357"/>
      <c r="G30" s="1357"/>
      <c r="H30" s="1357"/>
      <c r="I30" s="1357"/>
      <c r="J30" s="1357"/>
      <c r="K30" s="1357"/>
      <c r="L30" s="1357"/>
      <c r="M30" s="1357"/>
      <c r="N30" s="1357"/>
      <c r="O30" s="1357"/>
      <c r="P30" s="1357"/>
      <c r="Q30" s="1357"/>
      <c r="R30" s="1357"/>
      <c r="S30" s="1357"/>
      <c r="T30" s="1357"/>
      <c r="U30" s="1365"/>
      <c r="V30" s="1366"/>
      <c r="W30" s="1366"/>
      <c r="X30" s="1366"/>
      <c r="Y30" s="1367"/>
    </row>
    <row r="31" spans="1:25" ht="9" customHeight="1">
      <c r="A31" s="1381" t="s">
        <v>87</v>
      </c>
      <c r="B31" s="1383" t="s">
        <v>81</v>
      </c>
      <c r="C31" s="39" t="s">
        <v>448</v>
      </c>
      <c r="D31" s="776"/>
      <c r="E31" s="776"/>
      <c r="F31" s="1360" t="s">
        <v>601</v>
      </c>
      <c r="G31" s="1360"/>
      <c r="H31" s="1360"/>
      <c r="I31" s="1360"/>
      <c r="J31" s="1360"/>
      <c r="K31" s="1360"/>
      <c r="L31" s="1360"/>
      <c r="M31" s="1360"/>
      <c r="N31" s="1360"/>
      <c r="O31" s="1360"/>
      <c r="P31" s="1360"/>
      <c r="Q31" s="1360"/>
      <c r="R31" s="1360"/>
      <c r="S31" s="1360"/>
      <c r="T31" s="1360"/>
      <c r="U31" s="1365"/>
      <c r="V31" s="1366"/>
      <c r="W31" s="1366"/>
      <c r="X31" s="1366"/>
      <c r="Y31" s="1367"/>
    </row>
    <row r="32" spans="1:25" ht="9" customHeight="1">
      <c r="A32" s="1376"/>
      <c r="B32" s="1379"/>
      <c r="C32" s="16" t="s">
        <v>449</v>
      </c>
      <c r="D32" s="645"/>
      <c r="E32" s="645"/>
      <c r="F32" s="1361"/>
      <c r="G32" s="1361"/>
      <c r="H32" s="1361"/>
      <c r="I32" s="1361"/>
      <c r="J32" s="1361"/>
      <c r="K32" s="1361"/>
      <c r="L32" s="1361"/>
      <c r="M32" s="1361"/>
      <c r="N32" s="1361"/>
      <c r="O32" s="1361"/>
      <c r="P32" s="1361"/>
      <c r="Q32" s="1361"/>
      <c r="R32" s="1361"/>
      <c r="S32" s="1361"/>
      <c r="T32" s="1361"/>
      <c r="U32" s="1365"/>
      <c r="V32" s="1366"/>
      <c r="W32" s="1366"/>
      <c r="X32" s="1366"/>
      <c r="Y32" s="1367"/>
    </row>
    <row r="33" spans="1:25" ht="9" customHeight="1">
      <c r="A33" s="1376"/>
      <c r="B33" s="1379" t="s">
        <v>82</v>
      </c>
      <c r="C33" s="16" t="s">
        <v>448</v>
      </c>
      <c r="D33" s="645"/>
      <c r="E33" s="645"/>
      <c r="F33" s="1361"/>
      <c r="G33" s="1361"/>
      <c r="H33" s="1361"/>
      <c r="I33" s="1361"/>
      <c r="J33" s="1361"/>
      <c r="K33" s="1361"/>
      <c r="L33" s="1361"/>
      <c r="M33" s="1361"/>
      <c r="N33" s="1361"/>
      <c r="O33" s="1361"/>
      <c r="P33" s="1361"/>
      <c r="Q33" s="1361"/>
      <c r="R33" s="1361"/>
      <c r="S33" s="1361"/>
      <c r="T33" s="1361"/>
      <c r="U33" s="1365"/>
      <c r="V33" s="1366"/>
      <c r="W33" s="1366"/>
      <c r="X33" s="1366"/>
      <c r="Y33" s="1367"/>
    </row>
    <row r="34" spans="1:25" ht="9" customHeight="1" thickBot="1">
      <c r="A34" s="1382"/>
      <c r="B34" s="1384"/>
      <c r="C34" s="112" t="s">
        <v>449</v>
      </c>
      <c r="D34" s="674"/>
      <c r="E34" s="674"/>
      <c r="F34" s="1362"/>
      <c r="G34" s="1362"/>
      <c r="H34" s="1362"/>
      <c r="I34" s="1362"/>
      <c r="J34" s="1362"/>
      <c r="K34" s="1362"/>
      <c r="L34" s="1362"/>
      <c r="M34" s="1362"/>
      <c r="N34" s="1362"/>
      <c r="O34" s="1362"/>
      <c r="P34" s="1362"/>
      <c r="Q34" s="1362"/>
      <c r="R34" s="1362"/>
      <c r="S34" s="1362"/>
      <c r="T34" s="1362"/>
      <c r="U34" s="1365"/>
      <c r="V34" s="1366"/>
      <c r="W34" s="1366"/>
      <c r="X34" s="1366"/>
      <c r="Y34" s="1367"/>
    </row>
    <row r="35" spans="1:25" ht="9" customHeight="1">
      <c r="A35" s="1385" t="s">
        <v>105</v>
      </c>
      <c r="B35" s="1378" t="s">
        <v>81</v>
      </c>
      <c r="C35" s="247" t="s">
        <v>448</v>
      </c>
      <c r="D35" s="781"/>
      <c r="E35" s="781"/>
      <c r="F35" s="1359" t="s">
        <v>600</v>
      </c>
      <c r="G35" s="1359"/>
      <c r="H35" s="1359"/>
      <c r="I35" s="1359"/>
      <c r="J35" s="1359"/>
      <c r="K35" s="1359"/>
      <c r="L35" s="1359"/>
      <c r="M35" s="1359"/>
      <c r="N35" s="1359"/>
      <c r="O35" s="1359"/>
      <c r="P35" s="1359"/>
      <c r="Q35" s="1359"/>
      <c r="R35" s="1359"/>
      <c r="S35" s="1359"/>
      <c r="T35" s="1359"/>
      <c r="U35" s="1365"/>
      <c r="V35" s="1366"/>
      <c r="W35" s="1366"/>
      <c r="X35" s="1366"/>
      <c r="Y35" s="1367"/>
    </row>
    <row r="36" spans="1:25" ht="9" customHeight="1">
      <c r="A36" s="1386"/>
      <c r="B36" s="1379"/>
      <c r="C36" s="16" t="s">
        <v>449</v>
      </c>
      <c r="D36" s="645"/>
      <c r="E36" s="645"/>
      <c r="F36" s="1356"/>
      <c r="G36" s="1356"/>
      <c r="H36" s="1356"/>
      <c r="I36" s="1356"/>
      <c r="J36" s="1356"/>
      <c r="K36" s="1356"/>
      <c r="L36" s="1356"/>
      <c r="M36" s="1356"/>
      <c r="N36" s="1356"/>
      <c r="O36" s="1356"/>
      <c r="P36" s="1356"/>
      <c r="Q36" s="1356"/>
      <c r="R36" s="1356"/>
      <c r="S36" s="1356"/>
      <c r="T36" s="1356"/>
      <c r="U36" s="1365"/>
      <c r="V36" s="1366"/>
      <c r="W36" s="1366"/>
      <c r="X36" s="1366"/>
      <c r="Y36" s="1367"/>
    </row>
    <row r="37" spans="1:25" ht="9" customHeight="1">
      <c r="A37" s="1386"/>
      <c r="B37" s="1379" t="s">
        <v>82</v>
      </c>
      <c r="C37" s="16" t="s">
        <v>448</v>
      </c>
      <c r="D37" s="681"/>
      <c r="E37" s="671"/>
      <c r="F37" s="681"/>
      <c r="G37" s="671"/>
      <c r="H37" s="784"/>
      <c r="I37" s="784"/>
      <c r="J37" s="784"/>
      <c r="K37" s="784"/>
      <c r="L37" s="784"/>
      <c r="M37" s="784"/>
      <c r="N37" s="784"/>
      <c r="O37" s="784"/>
      <c r="P37" s="784"/>
      <c r="Q37" s="784"/>
      <c r="R37" s="784"/>
      <c r="S37" s="784"/>
      <c r="T37" s="784"/>
      <c r="U37" s="1365"/>
      <c r="V37" s="1366"/>
      <c r="W37" s="1366"/>
      <c r="X37" s="1366"/>
      <c r="Y37" s="1367"/>
    </row>
    <row r="38" spans="1:25" ht="9" customHeight="1" thickBot="1">
      <c r="A38" s="1387"/>
      <c r="B38" s="1388"/>
      <c r="C38" s="222" t="s">
        <v>449</v>
      </c>
      <c r="D38" s="682"/>
      <c r="E38" s="683"/>
      <c r="F38" s="682"/>
      <c r="G38" s="683"/>
      <c r="H38" s="785"/>
      <c r="I38" s="785"/>
      <c r="J38" s="785"/>
      <c r="K38" s="785"/>
      <c r="L38" s="785"/>
      <c r="M38" s="785"/>
      <c r="N38" s="785"/>
      <c r="O38" s="785"/>
      <c r="P38" s="785"/>
      <c r="Q38" s="785"/>
      <c r="R38" s="785"/>
      <c r="S38" s="785"/>
      <c r="T38" s="785"/>
      <c r="U38" s="1368"/>
      <c r="V38" s="1369"/>
      <c r="W38" s="1369"/>
      <c r="X38" s="1369"/>
      <c r="Y38" s="1370"/>
    </row>
    <row r="39" spans="1:18" ht="6.75" customHeight="1" thickTop="1">
      <c r="A39" s="601"/>
      <c r="B39" s="612"/>
      <c r="C39" s="605"/>
      <c r="D39" s="605"/>
      <c r="E39" s="605"/>
      <c r="F39" s="605"/>
      <c r="G39" s="605"/>
      <c r="H39" s="605"/>
      <c r="I39" s="605"/>
      <c r="J39" s="605"/>
      <c r="K39" s="605"/>
      <c r="L39" s="605"/>
      <c r="M39" s="605"/>
      <c r="N39" s="605"/>
      <c r="O39" s="605"/>
      <c r="P39" s="605"/>
      <c r="Q39" s="605"/>
      <c r="R39" s="605"/>
    </row>
    <row r="40" spans="1:21" ht="30.75" customHeight="1">
      <c r="A40" s="1302" t="s">
        <v>137</v>
      </c>
      <c r="B40" s="1302"/>
      <c r="C40" s="1302"/>
      <c r="D40" s="1302"/>
      <c r="E40" s="1302"/>
      <c r="F40" s="1302"/>
      <c r="G40" s="1302"/>
      <c r="H40" s="1302"/>
      <c r="I40" s="1302"/>
      <c r="J40" s="1302"/>
      <c r="K40" s="1302"/>
      <c r="L40" s="1302"/>
      <c r="M40" s="1302"/>
      <c r="N40" s="1302"/>
      <c r="O40" s="1302"/>
      <c r="P40" s="1302"/>
      <c r="Q40" s="1302"/>
      <c r="R40" s="1302"/>
      <c r="S40" s="1302"/>
      <c r="T40" s="1302"/>
      <c r="U40" s="1302"/>
    </row>
    <row r="41" spans="1:22" ht="15.75" customHeight="1">
      <c r="A41" s="119"/>
      <c r="B41" s="643" t="s">
        <v>481</v>
      </c>
      <c r="C41" s="119"/>
      <c r="D41" s="119"/>
      <c r="E41" s="119"/>
      <c r="F41" s="119"/>
      <c r="G41" s="119"/>
      <c r="H41" s="119"/>
      <c r="I41" s="119"/>
      <c r="J41" s="119"/>
      <c r="K41" s="119"/>
      <c r="L41" s="119"/>
      <c r="M41" s="119"/>
      <c r="N41" s="119"/>
      <c r="O41" s="119"/>
      <c r="P41" s="119"/>
      <c r="Q41" s="1389" t="s">
        <v>480</v>
      </c>
      <c r="R41" s="1389"/>
      <c r="S41" s="1389"/>
      <c r="T41" s="1389"/>
      <c r="U41" s="1389"/>
      <c r="V41" s="1389"/>
    </row>
    <row r="42" spans="1:22" ht="18.75" customHeight="1">
      <c r="A42" s="606"/>
      <c r="B42" s="1390" t="s">
        <v>104</v>
      </c>
      <c r="C42" s="1390"/>
      <c r="D42" s="1390"/>
      <c r="E42" s="607"/>
      <c r="I42" s="1391" t="s">
        <v>450</v>
      </c>
      <c r="J42" s="1391"/>
      <c r="K42" s="1391"/>
      <c r="L42" s="1391"/>
      <c r="M42" s="1391"/>
      <c r="N42" s="1391"/>
      <c r="Q42" s="1390" t="s">
        <v>74</v>
      </c>
      <c r="R42" s="1390"/>
      <c r="S42" s="1390"/>
      <c r="T42" s="1390"/>
      <c r="U42" s="1390"/>
      <c r="V42" s="1390"/>
    </row>
    <row r="43" ht="20.25" customHeight="1"/>
    <row r="44" ht="20.25" customHeight="1"/>
    <row r="45" spans="9:22" ht="15.75">
      <c r="I45" s="1392" t="s">
        <v>73</v>
      </c>
      <c r="J45" s="1392"/>
      <c r="K45" s="1392"/>
      <c r="L45" s="1392"/>
      <c r="M45" s="1392"/>
      <c r="N45" s="1392"/>
      <c r="Q45" s="1390" t="s">
        <v>69</v>
      </c>
      <c r="R45" s="1390"/>
      <c r="S45" s="1390"/>
      <c r="T45" s="1390"/>
      <c r="U45" s="1390"/>
      <c r="V45" s="1390"/>
    </row>
    <row r="47" spans="1:18" ht="15.75" customHeight="1">
      <c r="A47" s="601"/>
      <c r="B47" s="612"/>
      <c r="C47" s="600"/>
      <c r="D47" s="600"/>
      <c r="E47" s="600"/>
      <c r="F47" s="600"/>
      <c r="G47" s="600"/>
      <c r="H47" s="600"/>
      <c r="I47" s="600"/>
      <c r="J47" s="600"/>
      <c r="K47" s="600"/>
      <c r="L47" s="600"/>
      <c r="M47" s="602"/>
      <c r="N47" s="600"/>
      <c r="O47" s="600"/>
      <c r="P47" s="600"/>
      <c r="Q47" s="600"/>
      <c r="R47" s="600"/>
    </row>
    <row r="48" spans="1:18" ht="15.75" customHeight="1">
      <c r="A48" s="601"/>
      <c r="B48" s="612"/>
      <c r="C48" s="600"/>
      <c r="D48" s="600"/>
      <c r="E48" s="600"/>
      <c r="F48" s="600"/>
      <c r="G48" s="600"/>
      <c r="H48" s="600"/>
      <c r="I48" s="600"/>
      <c r="J48" s="600"/>
      <c r="K48" s="600"/>
      <c r="L48" s="600"/>
      <c r="M48" s="602"/>
      <c r="N48" s="600"/>
      <c r="O48" s="600"/>
      <c r="P48" s="600"/>
      <c r="Q48" s="600"/>
      <c r="R48" s="600"/>
    </row>
  </sheetData>
  <sheetProtection/>
  <mergeCells count="51">
    <mergeCell ref="I45:N45"/>
    <mergeCell ref="Q45:V45"/>
    <mergeCell ref="A35:A38"/>
    <mergeCell ref="B35:B36"/>
    <mergeCell ref="B37:B38"/>
    <mergeCell ref="A40:U40"/>
    <mergeCell ref="Q41:V41"/>
    <mergeCell ref="B42:D42"/>
    <mergeCell ref="I42:N42"/>
    <mergeCell ref="Q42:V42"/>
    <mergeCell ref="A27:A30"/>
    <mergeCell ref="B27:B28"/>
    <mergeCell ref="B29:B30"/>
    <mergeCell ref="A31:A34"/>
    <mergeCell ref="B31:B32"/>
    <mergeCell ref="B33:B34"/>
    <mergeCell ref="A19:A22"/>
    <mergeCell ref="B19:B20"/>
    <mergeCell ref="B21:B22"/>
    <mergeCell ref="A23:A26"/>
    <mergeCell ref="B23:B24"/>
    <mergeCell ref="B25:B26"/>
    <mergeCell ref="A11:A14"/>
    <mergeCell ref="B11:B12"/>
    <mergeCell ref="B13:B14"/>
    <mergeCell ref="Q8:T8"/>
    <mergeCell ref="U8:W8"/>
    <mergeCell ref="A15:A18"/>
    <mergeCell ref="B15:B16"/>
    <mergeCell ref="B17:B18"/>
    <mergeCell ref="A7:B7"/>
    <mergeCell ref="A8:B8"/>
    <mergeCell ref="C8:C10"/>
    <mergeCell ref="D8:E8"/>
    <mergeCell ref="F8:G8"/>
    <mergeCell ref="H8:K8"/>
    <mergeCell ref="A9:B9"/>
    <mergeCell ref="A10:B10"/>
    <mergeCell ref="F1:Q1"/>
    <mergeCell ref="A2:E2"/>
    <mergeCell ref="F2:Q2"/>
    <mergeCell ref="A4:U4"/>
    <mergeCell ref="A5:U5"/>
    <mergeCell ref="A6:U6"/>
    <mergeCell ref="F29:T30"/>
    <mergeCell ref="F25:T26"/>
    <mergeCell ref="F35:T36"/>
    <mergeCell ref="F31:T34"/>
    <mergeCell ref="X8:Y8"/>
    <mergeCell ref="U11:Y38"/>
    <mergeCell ref="L8:P8"/>
  </mergeCells>
  <printOptions/>
  <pageMargins left="0.4" right="0.4" top="0.5" bottom="0.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L19" sqref="L19"/>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48"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10"/>
      <c r="C1" s="110"/>
      <c r="D1" s="150"/>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938" t="s">
        <v>0</v>
      </c>
      <c r="B2" s="938"/>
      <c r="C2" s="938"/>
      <c r="D2" s="174"/>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130" t="s">
        <v>74</v>
      </c>
      <c r="B3" s="1130"/>
      <c r="C3" s="1130"/>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row>
    <row r="4" spans="1:71" s="7" customFormat="1" ht="18" customHeight="1">
      <c r="A4" s="169"/>
      <c r="B4" s="169"/>
      <c r="C4" s="169"/>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row>
    <row r="5" spans="1:71" s="7" customFormat="1" ht="18" customHeight="1">
      <c r="A5" s="1131" t="s">
        <v>176</v>
      </c>
      <c r="B5" s="1131"/>
      <c r="C5" s="1131"/>
      <c r="D5" s="1131"/>
      <c r="E5" s="1131"/>
      <c r="F5" s="1131"/>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1"/>
      <c r="AH5" s="1131"/>
      <c r="AI5" s="1131"/>
      <c r="AJ5" s="1131"/>
      <c r="AK5" s="1131"/>
      <c r="AL5" s="1131"/>
      <c r="AM5" s="1131"/>
      <c r="AN5" s="1131"/>
      <c r="AO5" s="1131"/>
      <c r="AP5" s="1131"/>
      <c r="AQ5" s="1131"/>
      <c r="AR5" s="1131"/>
      <c r="AS5" s="1131"/>
      <c r="AT5" s="1131"/>
      <c r="AU5" s="1131"/>
      <c r="AV5" s="1131"/>
      <c r="AW5" s="1131"/>
      <c r="AX5" s="173"/>
      <c r="AY5" s="173"/>
      <c r="AZ5" s="173"/>
      <c r="BA5" s="173"/>
      <c r="BB5" s="173"/>
      <c r="BC5" s="173"/>
      <c r="BD5" s="173"/>
      <c r="BE5" s="173"/>
      <c r="BF5" s="173"/>
      <c r="BG5" s="173"/>
      <c r="BH5" s="173"/>
      <c r="BI5" s="173"/>
      <c r="BJ5" s="173"/>
      <c r="BK5" s="173"/>
      <c r="BL5" s="173"/>
      <c r="BM5" s="173"/>
      <c r="BN5" s="173"/>
      <c r="BO5" s="173"/>
      <c r="BP5" s="173"/>
      <c r="BQ5" s="173"/>
      <c r="BR5" s="173"/>
      <c r="BS5" s="173"/>
    </row>
    <row r="6" spans="1:71" s="7" customFormat="1" ht="18" customHeight="1">
      <c r="A6" s="1132" t="s">
        <v>175</v>
      </c>
      <c r="B6" s="1132"/>
      <c r="C6" s="1132"/>
      <c r="D6" s="1132"/>
      <c r="E6" s="1132"/>
      <c r="F6" s="1132"/>
      <c r="G6" s="1132"/>
      <c r="H6" s="1132"/>
      <c r="I6" s="1132"/>
      <c r="J6" s="1132"/>
      <c r="K6" s="1132"/>
      <c r="L6" s="1132"/>
      <c r="M6" s="1132"/>
      <c r="N6" s="1132"/>
      <c r="O6" s="1132"/>
      <c r="P6" s="1132"/>
      <c r="Q6" s="1132"/>
      <c r="R6" s="1132"/>
      <c r="S6" s="1132"/>
      <c r="T6" s="1132"/>
      <c r="U6" s="1132"/>
      <c r="V6" s="1132"/>
      <c r="W6" s="1132"/>
      <c r="X6" s="1132"/>
      <c r="Y6" s="1132"/>
      <c r="Z6" s="1132"/>
      <c r="AA6" s="1132"/>
      <c r="AB6" s="1132"/>
      <c r="AC6" s="1132"/>
      <c r="AD6" s="1132"/>
      <c r="AE6" s="1132"/>
      <c r="AF6" s="1132"/>
      <c r="AG6" s="1132"/>
      <c r="AH6" s="1132"/>
      <c r="AI6" s="1132"/>
      <c r="AJ6" s="1132"/>
      <c r="AK6" s="1132"/>
      <c r="AL6" s="1132"/>
      <c r="AM6" s="1132"/>
      <c r="AN6" s="1132"/>
      <c r="AO6" s="1132"/>
      <c r="AP6" s="1132"/>
      <c r="AQ6" s="1132"/>
      <c r="AR6" s="1132"/>
      <c r="AS6" s="1132"/>
      <c r="AT6" s="1132"/>
      <c r="AU6" s="1132"/>
      <c r="AV6" s="1132"/>
      <c r="AW6" s="1132"/>
      <c r="AX6" s="173"/>
      <c r="AY6" s="173"/>
      <c r="AZ6" s="173"/>
      <c r="BA6" s="173"/>
      <c r="BB6" s="173"/>
      <c r="BC6" s="173"/>
      <c r="BD6" s="173"/>
      <c r="BE6" s="173"/>
      <c r="BF6" s="173"/>
      <c r="BG6" s="173"/>
      <c r="BH6" s="173"/>
      <c r="BI6" s="173"/>
      <c r="BJ6" s="173"/>
      <c r="BK6" s="173"/>
      <c r="BL6" s="173"/>
      <c r="BM6" s="173"/>
      <c r="BN6" s="173"/>
      <c r="BO6" s="173"/>
      <c r="BP6" s="173"/>
      <c r="BQ6" s="173"/>
      <c r="BR6" s="173"/>
      <c r="BS6" s="173"/>
    </row>
    <row r="7" spans="1:71" s="7" customFormat="1" ht="18" customHeight="1" thickBot="1">
      <c r="A7" s="1"/>
      <c r="B7" s="118"/>
      <c r="C7" s="118"/>
      <c r="D7" s="147"/>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row>
    <row r="8" spans="1:71" s="7" customFormat="1" ht="25.5" customHeight="1" thickTop="1">
      <c r="A8" s="1135" t="s">
        <v>117</v>
      </c>
      <c r="B8" s="1117" t="s">
        <v>174</v>
      </c>
      <c r="C8" s="1117" t="s">
        <v>173</v>
      </c>
      <c r="D8" s="1117" t="s">
        <v>9</v>
      </c>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119" t="s">
        <v>177</v>
      </c>
      <c r="AV8" s="1133" t="s">
        <v>172</v>
      </c>
      <c r="AW8" s="1134"/>
      <c r="AX8" s="170"/>
      <c r="AY8" s="170"/>
      <c r="AZ8" s="170"/>
      <c r="BA8" s="170"/>
      <c r="BB8" s="170"/>
      <c r="BC8" s="170"/>
      <c r="BD8" s="170"/>
      <c r="BE8" s="170"/>
      <c r="BF8" s="170"/>
      <c r="BG8" s="170"/>
      <c r="BH8" s="170"/>
      <c r="BI8" s="170"/>
      <c r="BJ8" s="170"/>
      <c r="BK8" s="170"/>
      <c r="BL8" s="170"/>
      <c r="BM8" s="170"/>
      <c r="BN8" s="170"/>
      <c r="BO8" s="170"/>
      <c r="BP8" s="170"/>
      <c r="BQ8" s="170"/>
      <c r="BR8" s="170"/>
      <c r="BS8" s="170"/>
    </row>
    <row r="9" spans="1:71" s="7" customFormat="1" ht="18" customHeight="1">
      <c r="A9" s="1136"/>
      <c r="B9" s="1118"/>
      <c r="C9" s="1118"/>
      <c r="D9" s="1118"/>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t="s">
        <v>169</v>
      </c>
      <c r="AU9" s="1120"/>
      <c r="AV9" s="186" t="s">
        <v>131</v>
      </c>
      <c r="AW9" s="200" t="s">
        <v>132</v>
      </c>
      <c r="AX9" s="14"/>
      <c r="AY9" s="14"/>
      <c r="AZ9" s="14"/>
      <c r="BA9" s="14"/>
      <c r="BB9" s="14"/>
      <c r="BC9" s="14"/>
      <c r="BD9" s="172"/>
      <c r="BE9" s="14"/>
      <c r="BF9" s="14"/>
      <c r="BG9" s="14"/>
      <c r="BH9" s="14"/>
      <c r="BS9" s="8"/>
    </row>
    <row r="10" spans="1:71" s="7" customFormat="1" ht="28.5" customHeight="1">
      <c r="A10" s="175">
        <v>1</v>
      </c>
      <c r="B10" s="181" t="s">
        <v>136</v>
      </c>
      <c r="C10" s="180"/>
      <c r="D10" s="19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77"/>
      <c r="AV10" s="178"/>
      <c r="AW10" s="179"/>
      <c r="BP10" s="6"/>
      <c r="BS10" s="8"/>
    </row>
    <row r="11" spans="1:71" s="7" customFormat="1" ht="28.5" customHeight="1">
      <c r="A11" s="197">
        <v>2</v>
      </c>
      <c r="B11" s="181" t="s">
        <v>136</v>
      </c>
      <c r="C11" s="180"/>
      <c r="D11" s="192"/>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77"/>
      <c r="AV11" s="178"/>
      <c r="AW11" s="179"/>
      <c r="BP11" s="6"/>
      <c r="BS11" s="8"/>
    </row>
    <row r="12" spans="1:71" s="7" customFormat="1" ht="28.5" customHeight="1">
      <c r="A12" s="197">
        <v>3</v>
      </c>
      <c r="B12" s="181" t="s">
        <v>92</v>
      </c>
      <c r="C12" s="180"/>
      <c r="D12" s="192"/>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77"/>
      <c r="AV12" s="178"/>
      <c r="AW12" s="179"/>
      <c r="BP12" s="6"/>
      <c r="BS12" s="8"/>
    </row>
    <row r="13" spans="1:71" s="7" customFormat="1" ht="28.5" customHeight="1">
      <c r="A13" s="197">
        <v>4</v>
      </c>
      <c r="B13" s="181" t="s">
        <v>73</v>
      </c>
      <c r="C13" s="180"/>
      <c r="D13" s="193"/>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2"/>
      <c r="AV13" s="178"/>
      <c r="AW13" s="179"/>
      <c r="BP13" s="6"/>
      <c r="BS13" s="8"/>
    </row>
    <row r="14" spans="1:71" s="7" customFormat="1" ht="28.5" customHeight="1">
      <c r="A14" s="197">
        <v>5</v>
      </c>
      <c r="B14" s="181" t="s">
        <v>69</v>
      </c>
      <c r="C14" s="194"/>
      <c r="D14" s="195"/>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77"/>
      <c r="AV14" s="178"/>
      <c r="AW14" s="179"/>
      <c r="BP14" s="6"/>
      <c r="BS14" s="8"/>
    </row>
    <row r="15" spans="1:71" s="7" customFormat="1" ht="28.5" customHeight="1">
      <c r="A15" s="201">
        <v>6</v>
      </c>
      <c r="B15" s="202" t="s">
        <v>69</v>
      </c>
      <c r="C15" s="203"/>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182"/>
      <c r="AV15" s="204"/>
      <c r="AW15" s="205"/>
      <c r="BP15" s="6"/>
      <c r="BS15" s="8"/>
    </row>
    <row r="16" spans="1:71" s="7" customFormat="1" ht="28.5" customHeight="1">
      <c r="A16" s="197">
        <v>7</v>
      </c>
      <c r="B16" s="181" t="s">
        <v>71</v>
      </c>
      <c r="C16" s="194"/>
      <c r="D16" s="195"/>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77"/>
      <c r="AV16" s="178"/>
      <c r="AW16" s="179"/>
      <c r="BP16" s="6"/>
      <c r="BS16" s="8"/>
    </row>
    <row r="17" spans="1:71" s="7" customFormat="1" ht="28.5" customHeight="1">
      <c r="A17" s="201"/>
      <c r="B17" s="202" t="s">
        <v>71</v>
      </c>
      <c r="C17" s="203"/>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182"/>
      <c r="AV17" s="204"/>
      <c r="AW17" s="205"/>
      <c r="BP17" s="6"/>
      <c r="BS17" s="8"/>
    </row>
    <row r="18" spans="1:71" s="7" customFormat="1" ht="28.5" customHeight="1">
      <c r="A18" s="197">
        <v>8</v>
      </c>
      <c r="B18" s="181" t="s">
        <v>70</v>
      </c>
      <c r="C18" s="180"/>
      <c r="D18" s="192"/>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77"/>
      <c r="AV18" s="178"/>
      <c r="AW18" s="179"/>
      <c r="BP18" s="6"/>
      <c r="BS18" s="8"/>
    </row>
    <row r="19" spans="1:71" s="7" customFormat="1" ht="28.5" customHeight="1">
      <c r="A19" s="197">
        <v>9</v>
      </c>
      <c r="B19" s="181" t="s">
        <v>70</v>
      </c>
      <c r="C19" s="196"/>
      <c r="D19" s="19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77"/>
      <c r="AV19" s="178"/>
      <c r="AW19" s="179"/>
      <c r="BP19" s="6"/>
      <c r="BS19" s="8"/>
    </row>
    <row r="20" spans="1:71" s="7" customFormat="1" ht="28.5" customHeight="1">
      <c r="A20" s="197">
        <v>10</v>
      </c>
      <c r="B20" s="181" t="s">
        <v>70</v>
      </c>
      <c r="C20" s="196"/>
      <c r="D20" s="19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77"/>
      <c r="AV20" s="178"/>
      <c r="AW20" s="179"/>
      <c r="BP20" s="6"/>
      <c r="BS20" s="8"/>
    </row>
    <row r="21" spans="1:71" s="7" customFormat="1" ht="28.5" customHeight="1">
      <c r="A21" s="197">
        <v>11</v>
      </c>
      <c r="B21" s="181" t="s">
        <v>130</v>
      </c>
      <c r="C21" s="180"/>
      <c r="D21" s="19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77"/>
      <c r="AV21" s="178"/>
      <c r="AW21" s="179"/>
      <c r="BP21" s="6"/>
      <c r="BS21" s="8"/>
    </row>
    <row r="22" spans="1:71" s="7" customFormat="1" ht="28.5" customHeight="1">
      <c r="A22" s="201">
        <v>13</v>
      </c>
      <c r="B22" s="202" t="s">
        <v>130</v>
      </c>
      <c r="C22" s="203"/>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182"/>
      <c r="AV22" s="204"/>
      <c r="AW22" s="205"/>
      <c r="BP22" s="6"/>
      <c r="BS22" s="8"/>
    </row>
    <row r="23" spans="1:71" s="7" customFormat="1" ht="28.5" customHeight="1">
      <c r="A23" s="175"/>
      <c r="B23" s="176"/>
      <c r="C23" s="176"/>
      <c r="D23" s="1121" t="s">
        <v>178</v>
      </c>
      <c r="E23" s="1122"/>
      <c r="F23" s="1122"/>
      <c r="G23" s="1122"/>
      <c r="H23" s="1122"/>
      <c r="I23" s="1122"/>
      <c r="J23" s="1122"/>
      <c r="K23" s="1122"/>
      <c r="L23" s="1122"/>
      <c r="M23" s="1122"/>
      <c r="N23" s="1122"/>
      <c r="O23" s="1122"/>
      <c r="P23" s="1122"/>
      <c r="Q23" s="1122"/>
      <c r="R23" s="1122"/>
      <c r="S23" s="1122"/>
      <c r="T23" s="1122"/>
      <c r="U23" s="1122"/>
      <c r="V23" s="1122"/>
      <c r="W23" s="1122"/>
      <c r="X23" s="1122"/>
      <c r="Y23" s="1122"/>
      <c r="Z23" s="1122"/>
      <c r="AA23" s="1122"/>
      <c r="AB23" s="1122"/>
      <c r="AC23" s="1122"/>
      <c r="AD23" s="1122"/>
      <c r="AE23" s="1122"/>
      <c r="AF23" s="1122"/>
      <c r="AG23" s="1122"/>
      <c r="AH23" s="1122"/>
      <c r="AI23" s="1122"/>
      <c r="AJ23" s="1122"/>
      <c r="AK23" s="1122"/>
      <c r="AL23" s="1122"/>
      <c r="AM23" s="1122"/>
      <c r="AN23" s="1122"/>
      <c r="AO23" s="1122"/>
      <c r="AP23" s="1122"/>
      <c r="AQ23" s="1122"/>
      <c r="AR23" s="1122"/>
      <c r="AS23" s="1122"/>
      <c r="AT23" s="1122"/>
      <c r="AU23" s="1123"/>
      <c r="AV23" s="187">
        <f>SUM(AV10:AV22)</f>
        <v>0</v>
      </c>
      <c r="AW23" s="187">
        <f>SUM(AW10:AW22)</f>
        <v>0</v>
      </c>
      <c r="BP23" s="6"/>
      <c r="BS23" s="8"/>
    </row>
    <row r="24" spans="1:71" s="7" customFormat="1" ht="28.5" customHeight="1" thickBot="1">
      <c r="A24" s="183"/>
      <c r="B24" s="184"/>
      <c r="C24" s="184"/>
      <c r="D24" s="1124" t="s">
        <v>179</v>
      </c>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6"/>
      <c r="AV24" s="1137">
        <f>SUM(AV23:AW23)</f>
        <v>0</v>
      </c>
      <c r="AW24" s="1138"/>
      <c r="BP24" s="6"/>
      <c r="BS24" s="8"/>
    </row>
    <row r="25" spans="1:71" s="7" customFormat="1" ht="18" customHeight="1" thickTop="1">
      <c r="A25" s="185"/>
      <c r="B25" s="185"/>
      <c r="C25" s="185"/>
      <c r="D25" s="188"/>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74"/>
      <c r="AW25" s="74"/>
      <c r="BP25" s="6"/>
      <c r="BS25" s="8"/>
    </row>
    <row r="26" spans="1:71" s="7" customFormat="1" ht="18" customHeight="1">
      <c r="A26" s="185"/>
      <c r="B26" s="185"/>
      <c r="C26" s="185"/>
      <c r="D26" s="1127" t="s">
        <v>171</v>
      </c>
      <c r="E26" s="1127"/>
      <c r="F26" s="1127"/>
      <c r="G26" s="1127"/>
      <c r="H26" s="1127"/>
      <c r="I26" s="1127"/>
      <c r="J26" s="1127"/>
      <c r="K26" s="1127"/>
      <c r="L26" s="1127"/>
      <c r="M26" s="1127"/>
      <c r="N26" s="1127"/>
      <c r="O26" s="1127"/>
      <c r="P26" s="1127"/>
      <c r="Q26" s="1127"/>
      <c r="R26" s="1127"/>
      <c r="S26" s="1127"/>
      <c r="T26" s="1127"/>
      <c r="U26" s="1127"/>
      <c r="V26" s="1127"/>
      <c r="W26" s="1127"/>
      <c r="X26" s="1127"/>
      <c r="Y26" s="1127"/>
      <c r="Z26" s="1127"/>
      <c r="AA26" s="1127"/>
      <c r="AB26" s="1127"/>
      <c r="AC26" s="1127"/>
      <c r="AD26" s="1127"/>
      <c r="AE26" s="1127"/>
      <c r="AF26" s="1127"/>
      <c r="AG26" s="1127"/>
      <c r="AH26" s="1127"/>
      <c r="AI26" s="1127"/>
      <c r="AJ26" s="1127"/>
      <c r="AK26" s="1127"/>
      <c r="AL26" s="1127"/>
      <c r="AM26" s="1127"/>
      <c r="AN26" s="1127"/>
      <c r="AO26" s="1127"/>
      <c r="AP26" s="1127"/>
      <c r="AQ26" s="1127"/>
      <c r="AR26" s="1127"/>
      <c r="AS26" s="1127"/>
      <c r="AT26" s="1127"/>
      <c r="AU26" s="1127"/>
      <c r="AV26" s="1127"/>
      <c r="AW26" s="1127"/>
      <c r="BP26" s="6"/>
      <c r="BS26" s="8"/>
    </row>
    <row r="27" spans="1:71" s="7" customFormat="1" ht="18" customHeight="1">
      <c r="A27" s="185"/>
      <c r="B27" s="189" t="s">
        <v>104</v>
      </c>
      <c r="C27" s="74" t="s">
        <v>180</v>
      </c>
      <c r="D27" s="1128" t="s">
        <v>74</v>
      </c>
      <c r="E27" s="1128"/>
      <c r="F27" s="1128"/>
      <c r="G27" s="1128"/>
      <c r="H27" s="1128"/>
      <c r="I27" s="1128"/>
      <c r="J27" s="1128"/>
      <c r="K27" s="1128"/>
      <c r="L27" s="1128"/>
      <c r="M27" s="1128"/>
      <c r="N27" s="1128"/>
      <c r="O27" s="1128"/>
      <c r="P27" s="1128"/>
      <c r="Q27" s="1128"/>
      <c r="R27" s="1128"/>
      <c r="S27" s="1128"/>
      <c r="T27" s="1128"/>
      <c r="U27" s="1128"/>
      <c r="V27" s="1128"/>
      <c r="W27" s="1128"/>
      <c r="X27" s="1128"/>
      <c r="Y27" s="1128"/>
      <c r="Z27" s="1128"/>
      <c r="AA27" s="1128"/>
      <c r="AB27" s="1128"/>
      <c r="AC27" s="1128"/>
      <c r="AD27" s="1128"/>
      <c r="AE27" s="1128"/>
      <c r="AF27" s="1128"/>
      <c r="AG27" s="1128"/>
      <c r="AH27" s="1128"/>
      <c r="AI27" s="1128"/>
      <c r="AJ27" s="1128"/>
      <c r="AK27" s="1128"/>
      <c r="AL27" s="1128"/>
      <c r="AM27" s="1128"/>
      <c r="AN27" s="1128"/>
      <c r="AO27" s="1128"/>
      <c r="AP27" s="1128"/>
      <c r="AQ27" s="1128"/>
      <c r="AR27" s="1128"/>
      <c r="AS27" s="1128"/>
      <c r="AT27" s="1128"/>
      <c r="AU27" s="1128"/>
      <c r="AV27" s="1128"/>
      <c r="AW27" s="1128"/>
      <c r="BP27" s="6"/>
      <c r="BS27" s="8"/>
    </row>
    <row r="28" spans="1:71" s="7" customFormat="1" ht="18" customHeight="1">
      <c r="A28" s="185"/>
      <c r="B28" s="185"/>
      <c r="C28" s="185"/>
      <c r="D28" s="5"/>
      <c r="E28" s="5"/>
      <c r="F28" s="5"/>
      <c r="G28" s="5"/>
      <c r="H28" s="5"/>
      <c r="I28" s="5"/>
      <c r="J28" s="5"/>
      <c r="K28" s="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74"/>
      <c r="AW28" s="74"/>
      <c r="BP28" s="6"/>
      <c r="BS28" s="8"/>
    </row>
    <row r="29" spans="1:71" s="7" customFormat="1" ht="18" customHeight="1">
      <c r="A29" s="185"/>
      <c r="B29" s="185"/>
      <c r="C29" s="185"/>
      <c r="D29" s="5"/>
      <c r="E29" s="5"/>
      <c r="F29" s="5"/>
      <c r="G29" s="5"/>
      <c r="H29" s="5"/>
      <c r="I29" s="5"/>
      <c r="J29" s="5"/>
      <c r="K29" s="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74"/>
      <c r="AW29" s="74"/>
      <c r="BP29" s="6"/>
      <c r="BS29" s="8"/>
    </row>
    <row r="30" spans="3:49" ht="18" customHeight="1">
      <c r="C30" s="190" t="s">
        <v>133</v>
      </c>
      <c r="D30" s="1129" t="s">
        <v>69</v>
      </c>
      <c r="E30" s="1129"/>
      <c r="F30" s="1129"/>
      <c r="G30" s="1129"/>
      <c r="H30" s="1129"/>
      <c r="I30" s="1129"/>
      <c r="J30" s="1129"/>
      <c r="K30" s="1129"/>
      <c r="L30" s="1129"/>
      <c r="M30" s="1129"/>
      <c r="N30" s="1129"/>
      <c r="O30" s="1129"/>
      <c r="P30" s="1129"/>
      <c r="Q30" s="1129"/>
      <c r="R30" s="1129"/>
      <c r="S30" s="1129"/>
      <c r="T30" s="1129"/>
      <c r="U30" s="1129"/>
      <c r="V30" s="1129"/>
      <c r="W30" s="1129"/>
      <c r="X30" s="1129"/>
      <c r="Y30" s="1129"/>
      <c r="Z30" s="1129"/>
      <c r="AA30" s="1129"/>
      <c r="AB30" s="1129"/>
      <c r="AC30" s="1129"/>
      <c r="AD30" s="1129"/>
      <c r="AE30" s="1129"/>
      <c r="AF30" s="1129"/>
      <c r="AG30" s="1129"/>
      <c r="AH30" s="1129"/>
      <c r="AI30" s="1129"/>
      <c r="AJ30" s="1129"/>
      <c r="AK30" s="1129"/>
      <c r="AL30" s="1129"/>
      <c r="AM30" s="1129"/>
      <c r="AN30" s="1129"/>
      <c r="AO30" s="1129"/>
      <c r="AP30" s="1129"/>
      <c r="AQ30" s="1129"/>
      <c r="AR30" s="1129"/>
      <c r="AS30" s="1129"/>
      <c r="AT30" s="1129"/>
      <c r="AU30" s="1129"/>
      <c r="AV30" s="1129"/>
      <c r="AW30" s="1129"/>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D26:AW26"/>
    <mergeCell ref="D27:AW27"/>
    <mergeCell ref="D30:AW30"/>
    <mergeCell ref="A2:C2"/>
    <mergeCell ref="A3:C3"/>
    <mergeCell ref="A5:AW5"/>
    <mergeCell ref="A6:AW6"/>
    <mergeCell ref="AV8:AW8"/>
    <mergeCell ref="A8:A9"/>
    <mergeCell ref="AV24:AW24"/>
    <mergeCell ref="C8:C9"/>
    <mergeCell ref="B8:B9"/>
    <mergeCell ref="AU8:AU9"/>
    <mergeCell ref="D23:AU23"/>
    <mergeCell ref="D24:AU24"/>
    <mergeCell ref="D8:D9"/>
  </mergeCells>
  <printOptions/>
  <pageMargins left="0.3" right="0.3" top="0.3" bottom="0.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00390625" defaultRowHeight="15"/>
  <cols>
    <col min="1" max="1" width="2.421875" style="9" customWidth="1"/>
    <col min="2" max="2" width="13.8515625" style="212" customWidth="1"/>
    <col min="3" max="3" width="26.57421875" style="9" customWidth="1"/>
    <col min="4" max="4" width="17.00390625" style="13" customWidth="1"/>
    <col min="5" max="5" width="4.140625" style="13" customWidth="1"/>
    <col min="6" max="9" width="3.57421875" style="14" customWidth="1"/>
    <col min="10" max="14" width="3.57421875" style="130" customWidth="1"/>
    <col min="15" max="26" width="3.57421875" style="14" customWidth="1"/>
    <col min="27" max="27" width="2.8515625" style="9" customWidth="1"/>
    <col min="28" max="28" width="3.7109375" style="14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39" t="s">
        <v>0</v>
      </c>
      <c r="B1" s="1139"/>
      <c r="C1" s="1139"/>
      <c r="D1" s="1139"/>
      <c r="E1" s="1140" t="s">
        <v>89</v>
      </c>
      <c r="F1" s="1140"/>
      <c r="G1" s="1140"/>
      <c r="H1" s="1140"/>
      <c r="I1" s="1140"/>
      <c r="J1" s="1140"/>
      <c r="K1" s="1140"/>
      <c r="L1" s="1140"/>
      <c r="M1" s="1140"/>
      <c r="N1" s="1140"/>
      <c r="O1" s="1140"/>
      <c r="P1" s="1140"/>
      <c r="Q1" s="1140"/>
      <c r="R1" s="1140"/>
      <c r="S1" s="1140"/>
      <c r="T1" s="1140"/>
      <c r="U1" s="1140"/>
      <c r="V1" s="1140"/>
      <c r="W1" s="1140"/>
      <c r="X1" s="1140"/>
      <c r="Y1" s="1140"/>
      <c r="Z1" s="1140"/>
      <c r="AB1" s="141"/>
    </row>
    <row r="2" spans="1:28" s="17" customFormat="1" ht="16.5" customHeight="1">
      <c r="A2" s="939" t="s">
        <v>74</v>
      </c>
      <c r="B2" s="939"/>
      <c r="C2" s="939"/>
      <c r="D2" s="939"/>
      <c r="E2" s="1140" t="s">
        <v>220</v>
      </c>
      <c r="F2" s="1140"/>
      <c r="G2" s="1140"/>
      <c r="H2" s="1140"/>
      <c r="I2" s="1140"/>
      <c r="J2" s="1140"/>
      <c r="K2" s="1140"/>
      <c r="L2" s="1140"/>
      <c r="M2" s="1140"/>
      <c r="N2" s="1140"/>
      <c r="O2" s="1140"/>
      <c r="P2" s="1140"/>
      <c r="Q2" s="1140"/>
      <c r="R2" s="1140"/>
      <c r="S2" s="1140"/>
      <c r="T2" s="1140"/>
      <c r="U2" s="1140"/>
      <c r="V2" s="1140"/>
      <c r="W2" s="1140"/>
      <c r="X2" s="1140"/>
      <c r="Y2" s="1140"/>
      <c r="Z2" s="1140"/>
      <c r="AB2" s="141"/>
    </row>
    <row r="3" spans="1:28" s="17" customFormat="1" ht="16.5" customHeight="1">
      <c r="A3" s="171"/>
      <c r="B3" s="208"/>
      <c r="C3" s="171"/>
      <c r="D3" s="152"/>
      <c r="E3" s="152"/>
      <c r="F3" s="152"/>
      <c r="G3" s="152"/>
      <c r="H3" s="152"/>
      <c r="I3" s="152"/>
      <c r="J3" s="152"/>
      <c r="K3" s="152"/>
      <c r="L3" s="152"/>
      <c r="M3" s="152"/>
      <c r="N3" s="152"/>
      <c r="O3" s="152"/>
      <c r="P3" s="152"/>
      <c r="Q3" s="152"/>
      <c r="R3" s="152"/>
      <c r="S3" s="152"/>
      <c r="T3" s="152"/>
      <c r="U3" s="152"/>
      <c r="V3" s="152"/>
      <c r="W3" s="152"/>
      <c r="X3" s="152"/>
      <c r="Y3" s="152"/>
      <c r="Z3" s="152"/>
      <c r="AB3" s="141"/>
    </row>
    <row r="4" spans="1:28" s="17" customFormat="1" ht="6" customHeight="1" thickBot="1">
      <c r="A4" s="38"/>
      <c r="B4" s="209"/>
      <c r="C4" s="38"/>
      <c r="D4" s="37"/>
      <c r="E4" s="37"/>
      <c r="F4" s="37"/>
      <c r="G4" s="37"/>
      <c r="H4" s="37"/>
      <c r="I4" s="37"/>
      <c r="J4" s="126"/>
      <c r="K4" s="126"/>
      <c r="L4" s="126"/>
      <c r="M4" s="126"/>
      <c r="N4" s="126"/>
      <c r="O4" s="37"/>
      <c r="P4" s="37"/>
      <c r="Q4" s="37"/>
      <c r="R4" s="37"/>
      <c r="S4" s="37"/>
      <c r="T4" s="37"/>
      <c r="U4" s="37"/>
      <c r="V4" s="37"/>
      <c r="W4" s="37"/>
      <c r="X4" s="37"/>
      <c r="Y4" s="37"/>
      <c r="Z4" s="37"/>
      <c r="AB4" s="141"/>
    </row>
    <row r="5" spans="1:28" s="28" customFormat="1" ht="19.5" customHeight="1" thickTop="1">
      <c r="A5" s="1141" t="s">
        <v>117</v>
      </c>
      <c r="B5" s="1144" t="s">
        <v>65</v>
      </c>
      <c r="C5" s="1153" t="s">
        <v>66</v>
      </c>
      <c r="D5" s="1154"/>
      <c r="E5" s="1154"/>
      <c r="F5" s="1154"/>
      <c r="G5" s="1154"/>
      <c r="H5" s="1154"/>
      <c r="I5" s="1154"/>
      <c r="J5" s="1154"/>
      <c r="K5" s="1154"/>
      <c r="L5" s="1154"/>
      <c r="M5" s="1154"/>
      <c r="N5" s="1154"/>
      <c r="O5" s="1154"/>
      <c r="P5" s="1154"/>
      <c r="Q5" s="1154"/>
      <c r="R5" s="1154"/>
      <c r="S5" s="1154"/>
      <c r="T5" s="1154"/>
      <c r="U5" s="1154"/>
      <c r="V5" s="1154"/>
      <c r="W5" s="1154"/>
      <c r="X5" s="1154"/>
      <c r="Y5" s="1154"/>
      <c r="Z5" s="1155"/>
      <c r="AB5" s="142"/>
    </row>
    <row r="6" spans="1:28" s="27" customFormat="1" ht="28.5" customHeight="1">
      <c r="A6" s="1142"/>
      <c r="B6" s="1145"/>
      <c r="C6" s="1147" t="s">
        <v>67</v>
      </c>
      <c r="D6" s="1147"/>
      <c r="E6" s="1147"/>
      <c r="F6" s="1148" t="s">
        <v>190</v>
      </c>
      <c r="G6" s="1149"/>
      <c r="H6" s="1149"/>
      <c r="I6" s="1150"/>
      <c r="J6" s="1148" t="s">
        <v>146</v>
      </c>
      <c r="K6" s="1149"/>
      <c r="L6" s="1149"/>
      <c r="M6" s="1150"/>
      <c r="N6" s="1156" t="s">
        <v>147</v>
      </c>
      <c r="O6" s="1156"/>
      <c r="P6" s="1156"/>
      <c r="Q6" s="1156"/>
      <c r="R6" s="1156"/>
      <c r="S6" s="1156" t="s">
        <v>148</v>
      </c>
      <c r="T6" s="1156"/>
      <c r="U6" s="1156"/>
      <c r="V6" s="1156"/>
      <c r="W6" s="1156" t="s">
        <v>271</v>
      </c>
      <c r="X6" s="1156"/>
      <c r="Y6" s="1156"/>
      <c r="Z6" s="1156"/>
      <c r="AB6" s="141"/>
    </row>
    <row r="7" spans="1:28" s="26" customFormat="1" ht="29.25" customHeight="1">
      <c r="A7" s="1142"/>
      <c r="B7" s="1145"/>
      <c r="C7" s="1147" t="s">
        <v>68</v>
      </c>
      <c r="D7" s="1147"/>
      <c r="E7" s="1147"/>
      <c r="F7" s="156" t="s">
        <v>248</v>
      </c>
      <c r="G7" s="156" t="s">
        <v>249</v>
      </c>
      <c r="H7" s="213" t="s">
        <v>250</v>
      </c>
      <c r="I7" s="158" t="s">
        <v>251</v>
      </c>
      <c r="J7" s="158" t="s">
        <v>252</v>
      </c>
      <c r="K7" s="155" t="s">
        <v>253</v>
      </c>
      <c r="L7" s="155" t="s">
        <v>254</v>
      </c>
      <c r="M7" s="155" t="s">
        <v>255</v>
      </c>
      <c r="N7" s="155" t="s">
        <v>256</v>
      </c>
      <c r="O7" s="155" t="s">
        <v>257</v>
      </c>
      <c r="P7" s="155" t="s">
        <v>258</v>
      </c>
      <c r="Q7" s="155" t="s">
        <v>259</v>
      </c>
      <c r="R7" s="155" t="s">
        <v>260</v>
      </c>
      <c r="S7" s="155" t="s">
        <v>261</v>
      </c>
      <c r="T7" s="155" t="s">
        <v>262</v>
      </c>
      <c r="U7" s="155" t="s">
        <v>263</v>
      </c>
      <c r="V7" s="155" t="s">
        <v>264</v>
      </c>
      <c r="W7" s="155" t="s">
        <v>265</v>
      </c>
      <c r="X7" s="154" t="s">
        <v>266</v>
      </c>
      <c r="Y7" s="155" t="s">
        <v>267</v>
      </c>
      <c r="Z7" s="163" t="s">
        <v>268</v>
      </c>
      <c r="AA7" s="153"/>
      <c r="AB7" s="32"/>
    </row>
    <row r="8" spans="1:30" s="26" customFormat="1" ht="25.5" customHeight="1">
      <c r="A8" s="1143"/>
      <c r="B8" s="1146"/>
      <c r="C8" s="227" t="s">
        <v>8</v>
      </c>
      <c r="D8" s="227" t="s">
        <v>9</v>
      </c>
      <c r="E8" s="338" t="s">
        <v>95</v>
      </c>
      <c r="F8" s="137">
        <v>1</v>
      </c>
      <c r="G8" s="137">
        <v>2</v>
      </c>
      <c r="H8" s="137">
        <v>3</v>
      </c>
      <c r="I8" s="137">
        <v>4</v>
      </c>
      <c r="J8" s="137">
        <v>5</v>
      </c>
      <c r="K8" s="137">
        <v>6</v>
      </c>
      <c r="L8" s="137">
        <v>7</v>
      </c>
      <c r="M8" s="137">
        <v>8</v>
      </c>
      <c r="N8" s="137">
        <v>9</v>
      </c>
      <c r="O8" s="137">
        <v>10</v>
      </c>
      <c r="P8" s="137">
        <v>11</v>
      </c>
      <c r="Q8" s="137">
        <v>12</v>
      </c>
      <c r="R8" s="137">
        <v>13</v>
      </c>
      <c r="S8" s="137">
        <v>14</v>
      </c>
      <c r="T8" s="137">
        <v>15</v>
      </c>
      <c r="U8" s="137">
        <v>16</v>
      </c>
      <c r="V8" s="137">
        <v>17</v>
      </c>
      <c r="W8" s="137">
        <v>18</v>
      </c>
      <c r="X8" s="137">
        <v>19</v>
      </c>
      <c r="Y8" s="137">
        <v>20</v>
      </c>
      <c r="Z8" s="214">
        <v>21</v>
      </c>
      <c r="AA8" s="32"/>
      <c r="AB8" s="140" t="s">
        <v>135</v>
      </c>
      <c r="AC8" s="139" t="s">
        <v>185</v>
      </c>
      <c r="AD8" s="139" t="s">
        <v>212</v>
      </c>
    </row>
    <row r="9" spans="1:28" s="139" customFormat="1" ht="9">
      <c r="A9" s="16">
        <v>2</v>
      </c>
      <c r="B9" s="320" t="s">
        <v>92</v>
      </c>
      <c r="C9" s="221" t="s">
        <v>273</v>
      </c>
      <c r="D9" s="16" t="s">
        <v>214</v>
      </c>
      <c r="E9" s="165">
        <v>20</v>
      </c>
      <c r="F9" s="165">
        <v>4</v>
      </c>
      <c r="G9" s="165">
        <v>4</v>
      </c>
      <c r="H9" s="165">
        <v>4</v>
      </c>
      <c r="I9" s="165">
        <v>4</v>
      </c>
      <c r="J9" s="165">
        <v>4</v>
      </c>
      <c r="K9" s="165">
        <v>4</v>
      </c>
      <c r="L9" s="165">
        <v>4</v>
      </c>
      <c r="M9" s="165">
        <v>4</v>
      </c>
      <c r="N9" s="165">
        <v>4</v>
      </c>
      <c r="O9" s="165">
        <v>4</v>
      </c>
      <c r="P9" s="165">
        <v>4</v>
      </c>
      <c r="Q9" s="165">
        <v>4</v>
      </c>
      <c r="R9" s="165">
        <v>4</v>
      </c>
      <c r="S9" s="165">
        <v>4</v>
      </c>
      <c r="T9" s="165">
        <v>4</v>
      </c>
      <c r="U9" s="165"/>
      <c r="V9" s="165"/>
      <c r="W9" s="165"/>
      <c r="X9" s="165"/>
      <c r="Y9" s="165"/>
      <c r="Z9" s="165"/>
      <c r="AA9" s="206"/>
      <c r="AB9" s="206"/>
    </row>
    <row r="10" spans="1:28" s="139" customFormat="1" ht="9">
      <c r="A10" s="40"/>
      <c r="B10" s="41"/>
      <c r="C10" s="309"/>
      <c r="D10" s="40"/>
      <c r="E10" s="168"/>
      <c r="F10" s="168"/>
      <c r="G10" s="168"/>
      <c r="H10" s="168"/>
      <c r="I10" s="168"/>
      <c r="J10" s="168"/>
      <c r="K10" s="168"/>
      <c r="L10" s="168"/>
      <c r="M10" s="168"/>
      <c r="N10" s="168"/>
      <c r="O10" s="168"/>
      <c r="P10" s="168"/>
      <c r="Q10" s="168"/>
      <c r="R10" s="168"/>
      <c r="S10" s="168"/>
      <c r="T10" s="168"/>
      <c r="U10" s="168"/>
      <c r="V10" s="168"/>
      <c r="W10" s="168"/>
      <c r="X10" s="168"/>
      <c r="Y10" s="168"/>
      <c r="Z10" s="168"/>
      <c r="AA10" s="206"/>
      <c r="AB10" s="206"/>
    </row>
    <row r="11" spans="1:28" s="139" customFormat="1" ht="9">
      <c r="A11" s="40"/>
      <c r="B11" s="41"/>
      <c r="C11" s="309"/>
      <c r="D11" s="40"/>
      <c r="E11" s="168"/>
      <c r="F11" s="168"/>
      <c r="G11" s="168"/>
      <c r="H11" s="168"/>
      <c r="I11" s="168"/>
      <c r="J11" s="168"/>
      <c r="K11" s="168"/>
      <c r="L11" s="168"/>
      <c r="M11" s="168"/>
      <c r="N11" s="168"/>
      <c r="O11" s="168"/>
      <c r="P11" s="168"/>
      <c r="Q11" s="168"/>
      <c r="R11" s="168"/>
      <c r="S11" s="168"/>
      <c r="T11" s="168"/>
      <c r="U11" s="168"/>
      <c r="V11" s="168"/>
      <c r="W11" s="168"/>
      <c r="X11" s="168"/>
      <c r="Y11" s="168"/>
      <c r="Z11" s="168"/>
      <c r="AA11" s="206"/>
      <c r="AB11" s="206"/>
    </row>
    <row r="12" spans="1:28" s="139" customFormat="1" ht="9">
      <c r="A12" s="40"/>
      <c r="B12" s="41"/>
      <c r="C12" s="309"/>
      <c r="D12" s="40"/>
      <c r="E12" s="168"/>
      <c r="F12" s="168"/>
      <c r="G12" s="168"/>
      <c r="H12" s="168"/>
      <c r="I12" s="168"/>
      <c r="J12" s="168"/>
      <c r="K12" s="168"/>
      <c r="L12" s="168"/>
      <c r="M12" s="168"/>
      <c r="N12" s="168"/>
      <c r="O12" s="168"/>
      <c r="P12" s="168"/>
      <c r="Q12" s="168"/>
      <c r="R12" s="168"/>
      <c r="S12" s="168"/>
      <c r="T12" s="168"/>
      <c r="U12" s="168"/>
      <c r="V12" s="168"/>
      <c r="W12" s="168"/>
      <c r="X12" s="168"/>
      <c r="Y12" s="168"/>
      <c r="Z12" s="168"/>
      <c r="AA12" s="206"/>
      <c r="AB12" s="206"/>
    </row>
    <row r="13" spans="1:28" s="139" customFormat="1" ht="9">
      <c r="A13" s="40"/>
      <c r="B13" s="41"/>
      <c r="C13" s="309"/>
      <c r="D13" s="40"/>
      <c r="E13" s="168"/>
      <c r="F13" s="168"/>
      <c r="G13" s="168"/>
      <c r="H13" s="168"/>
      <c r="I13" s="168"/>
      <c r="J13" s="168"/>
      <c r="K13" s="168"/>
      <c r="L13" s="168"/>
      <c r="M13" s="168"/>
      <c r="N13" s="168"/>
      <c r="O13" s="168"/>
      <c r="P13" s="168"/>
      <c r="Q13" s="168"/>
      <c r="R13" s="168"/>
      <c r="S13" s="168"/>
      <c r="T13" s="168"/>
      <c r="U13" s="168"/>
      <c r="V13" s="168"/>
      <c r="W13" s="168"/>
      <c r="X13" s="168"/>
      <c r="Y13" s="168"/>
      <c r="Z13" s="168"/>
      <c r="AA13" s="206"/>
      <c r="AB13" s="206"/>
    </row>
    <row r="14" spans="1:28" s="139" customFormat="1" ht="9">
      <c r="A14" s="40"/>
      <c r="B14" s="41"/>
      <c r="C14" s="309"/>
      <c r="D14" s="40"/>
      <c r="E14" s="168"/>
      <c r="F14" s="168"/>
      <c r="G14" s="168"/>
      <c r="H14" s="168"/>
      <c r="I14" s="168"/>
      <c r="J14" s="168"/>
      <c r="K14" s="168"/>
      <c r="L14" s="168"/>
      <c r="M14" s="168"/>
      <c r="N14" s="168"/>
      <c r="O14" s="168"/>
      <c r="P14" s="168"/>
      <c r="Q14" s="168"/>
      <c r="R14" s="168"/>
      <c r="S14" s="168"/>
      <c r="T14" s="168"/>
      <c r="U14" s="168"/>
      <c r="V14" s="168"/>
      <c r="W14" s="168"/>
      <c r="X14" s="168"/>
      <c r="Y14" s="168"/>
      <c r="Z14" s="168"/>
      <c r="AA14" s="206"/>
      <c r="AB14" s="206"/>
    </row>
    <row r="15" spans="1:28" s="26" customFormat="1" ht="14.25" customHeight="1">
      <c r="A15" s="40"/>
      <c r="B15" s="41"/>
      <c r="C15" s="42"/>
      <c r="D15" s="43"/>
      <c r="E15" s="44"/>
      <c r="F15" s="45"/>
      <c r="G15" s="45"/>
      <c r="H15" s="45"/>
      <c r="I15" s="45"/>
      <c r="J15" s="127"/>
      <c r="K15" s="127"/>
      <c r="L15" s="127"/>
      <c r="M15" s="127"/>
      <c r="N15" s="127"/>
      <c r="O15" s="45"/>
      <c r="P15" s="45"/>
      <c r="Q15" s="45"/>
      <c r="R15" s="45"/>
      <c r="S15" s="45"/>
      <c r="T15" s="45"/>
      <c r="U15" s="45"/>
      <c r="V15" s="45"/>
      <c r="W15" s="45"/>
      <c r="X15" s="45"/>
      <c r="Y15" s="45"/>
      <c r="Z15" s="45"/>
      <c r="AB15" s="32"/>
    </row>
    <row r="16" spans="1:28" s="10" customFormat="1" ht="15.75">
      <c r="A16" s="11"/>
      <c r="B16" s="210"/>
      <c r="C16" s="72"/>
      <c r="D16" s="73"/>
      <c r="E16" s="73"/>
      <c r="F16" s="74"/>
      <c r="G16" s="74"/>
      <c r="H16" s="74"/>
      <c r="I16" s="74"/>
      <c r="J16" s="128"/>
      <c r="K16" s="128"/>
      <c r="L16" s="128"/>
      <c r="M16" s="128"/>
      <c r="N16" s="128"/>
      <c r="O16" s="74"/>
      <c r="P16" s="74"/>
      <c r="Q16" s="74"/>
      <c r="R16" s="74"/>
      <c r="S16" s="58" t="s">
        <v>432</v>
      </c>
      <c r="T16" s="58"/>
      <c r="U16" s="58"/>
      <c r="V16" s="58"/>
      <c r="W16" s="58"/>
      <c r="X16" s="58"/>
      <c r="Y16" s="58"/>
      <c r="Z16" s="74"/>
      <c r="AB16" s="143"/>
    </row>
    <row r="17" spans="1:28" s="8" customFormat="1" ht="15" customHeight="1">
      <c r="A17" s="10"/>
      <c r="B17" s="211"/>
      <c r="C17" s="60" t="s">
        <v>104</v>
      </c>
      <c r="D17" s="76"/>
      <c r="E17" s="76"/>
      <c r="F17" s="59"/>
      <c r="G17" s="1157" t="s">
        <v>72</v>
      </c>
      <c r="H17" s="1157"/>
      <c r="I17" s="1157"/>
      <c r="J17" s="1157"/>
      <c r="K17" s="1157"/>
      <c r="L17" s="1157"/>
      <c r="M17" s="1157"/>
      <c r="N17" s="128"/>
      <c r="O17" s="59"/>
      <c r="P17" s="59"/>
      <c r="Q17" s="59"/>
      <c r="R17" s="59"/>
      <c r="S17" s="1157" t="s">
        <v>433</v>
      </c>
      <c r="T17" s="1157"/>
      <c r="U17" s="1157"/>
      <c r="V17" s="1157"/>
      <c r="W17" s="1157"/>
      <c r="X17" s="1157"/>
      <c r="Y17" s="1157"/>
      <c r="Z17" s="74"/>
      <c r="AB17" s="144"/>
    </row>
    <row r="18" spans="2:26" ht="15.75">
      <c r="B18" s="211"/>
      <c r="C18" s="60"/>
      <c r="D18" s="76"/>
      <c r="E18" s="76"/>
      <c r="F18" s="59"/>
      <c r="G18" s="59"/>
      <c r="H18" s="59"/>
      <c r="I18" s="59"/>
      <c r="J18" s="129"/>
      <c r="K18" s="129"/>
      <c r="L18" s="129"/>
      <c r="M18" s="129"/>
      <c r="N18" s="129"/>
      <c r="O18" s="59"/>
      <c r="P18" s="59"/>
      <c r="Q18" s="59"/>
      <c r="R18" s="59"/>
      <c r="S18" s="59"/>
      <c r="T18" s="59"/>
      <c r="U18" s="59"/>
      <c r="V18" s="59"/>
      <c r="W18" s="59"/>
      <c r="X18" s="59"/>
      <c r="Y18" s="59"/>
      <c r="Z18" s="59"/>
    </row>
    <row r="19" spans="2:24" ht="15.75">
      <c r="B19" s="211"/>
      <c r="C19" s="60"/>
      <c r="D19" s="76"/>
      <c r="E19" s="76"/>
      <c r="F19" s="59"/>
      <c r="G19" s="59"/>
      <c r="H19" s="59"/>
      <c r="I19" s="59"/>
      <c r="J19" s="129"/>
      <c r="K19" s="129"/>
      <c r="L19" s="129"/>
      <c r="M19" s="129"/>
      <c r="N19" s="129"/>
      <c r="O19" s="59"/>
      <c r="P19" s="59"/>
      <c r="Q19" s="59"/>
      <c r="R19" s="59"/>
      <c r="S19" s="59"/>
      <c r="T19" s="59"/>
      <c r="U19" s="59"/>
      <c r="V19" s="59"/>
      <c r="W19" s="59"/>
      <c r="X19" s="59"/>
    </row>
    <row r="20" spans="2:26" ht="15.75">
      <c r="B20" s="211"/>
      <c r="C20" s="60"/>
      <c r="D20" s="76"/>
      <c r="E20" s="76"/>
      <c r="F20" s="59"/>
      <c r="G20" s="59"/>
      <c r="H20" s="59"/>
      <c r="I20" s="59"/>
      <c r="J20" s="129"/>
      <c r="K20" s="129"/>
      <c r="L20" s="129"/>
      <c r="M20" s="129"/>
      <c r="N20" s="129"/>
      <c r="O20" s="59"/>
      <c r="P20" s="59"/>
      <c r="Q20" s="59"/>
      <c r="R20" s="59"/>
      <c r="Z20" s="59"/>
    </row>
    <row r="21" spans="7:25" ht="15.75">
      <c r="G21" s="1151" t="s">
        <v>133</v>
      </c>
      <c r="H21" s="1151"/>
      <c r="I21" s="1151"/>
      <c r="J21" s="1151"/>
      <c r="K21" s="1151"/>
      <c r="L21" s="1151"/>
      <c r="M21" s="1151"/>
      <c r="S21" s="1152" t="s">
        <v>73</v>
      </c>
      <c r="T21" s="1152"/>
      <c r="U21" s="1152"/>
      <c r="V21" s="1152"/>
      <c r="W21" s="1152"/>
      <c r="X21" s="1152"/>
      <c r="Y21" s="1152"/>
    </row>
  </sheetData>
  <sheetProtection/>
  <mergeCells count="18">
    <mergeCell ref="G21:M21"/>
    <mergeCell ref="S21:Y21"/>
    <mergeCell ref="C5:Z5"/>
    <mergeCell ref="N6:R6"/>
    <mergeCell ref="S6:V6"/>
    <mergeCell ref="W6:Z6"/>
    <mergeCell ref="C7:E7"/>
    <mergeCell ref="G17:M17"/>
    <mergeCell ref="S17:Y17"/>
    <mergeCell ref="A1:D1"/>
    <mergeCell ref="E1:Z1"/>
    <mergeCell ref="A2:D2"/>
    <mergeCell ref="E2:Z2"/>
    <mergeCell ref="A5:A8"/>
    <mergeCell ref="B5:B8"/>
    <mergeCell ref="C6:E6"/>
    <mergeCell ref="F6:I6"/>
    <mergeCell ref="J6:M6"/>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00390625" defaultRowHeight="15"/>
  <cols>
    <col min="1" max="1" width="2.421875" style="9" customWidth="1"/>
    <col min="2" max="2" width="13.8515625" style="212" customWidth="1"/>
    <col min="3" max="3" width="26.57421875" style="9" customWidth="1"/>
    <col min="4" max="4" width="17.00390625" style="13" customWidth="1"/>
    <col min="5" max="5" width="4.140625" style="13" customWidth="1"/>
    <col min="6" max="9" width="3.57421875" style="14" customWidth="1"/>
    <col min="10" max="14" width="3.57421875" style="130" customWidth="1"/>
    <col min="15" max="26" width="3.57421875" style="14" customWidth="1"/>
    <col min="27" max="27" width="2.8515625" style="9" customWidth="1"/>
    <col min="28" max="28" width="3.7109375" style="14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39" t="s">
        <v>0</v>
      </c>
      <c r="B1" s="1139"/>
      <c r="C1" s="1139"/>
      <c r="D1" s="1139"/>
      <c r="E1" s="1140" t="s">
        <v>89</v>
      </c>
      <c r="F1" s="1140"/>
      <c r="G1" s="1140"/>
      <c r="H1" s="1140"/>
      <c r="I1" s="1140"/>
      <c r="J1" s="1140"/>
      <c r="K1" s="1140"/>
      <c r="L1" s="1140"/>
      <c r="M1" s="1140"/>
      <c r="N1" s="1140"/>
      <c r="O1" s="1140"/>
      <c r="P1" s="1140"/>
      <c r="Q1" s="1140"/>
      <c r="R1" s="1140"/>
      <c r="S1" s="1140"/>
      <c r="T1" s="1140"/>
      <c r="U1" s="1140"/>
      <c r="V1" s="1140"/>
      <c r="W1" s="1140"/>
      <c r="X1" s="1140"/>
      <c r="Y1" s="1140"/>
      <c r="Z1" s="1140"/>
      <c r="AB1" s="141"/>
    </row>
    <row r="2" spans="1:28" s="17" customFormat="1" ht="16.5" customHeight="1">
      <c r="A2" s="939" t="s">
        <v>74</v>
      </c>
      <c r="B2" s="939"/>
      <c r="C2" s="939"/>
      <c r="D2" s="939"/>
      <c r="E2" s="1140" t="s">
        <v>220</v>
      </c>
      <c r="F2" s="1140"/>
      <c r="G2" s="1140"/>
      <c r="H2" s="1140"/>
      <c r="I2" s="1140"/>
      <c r="J2" s="1140"/>
      <c r="K2" s="1140"/>
      <c r="L2" s="1140"/>
      <c r="M2" s="1140"/>
      <c r="N2" s="1140"/>
      <c r="O2" s="1140"/>
      <c r="P2" s="1140"/>
      <c r="Q2" s="1140"/>
      <c r="R2" s="1140"/>
      <c r="S2" s="1140"/>
      <c r="T2" s="1140"/>
      <c r="U2" s="1140"/>
      <c r="V2" s="1140"/>
      <c r="W2" s="1140"/>
      <c r="X2" s="1140"/>
      <c r="Y2" s="1140"/>
      <c r="Z2" s="1140"/>
      <c r="AB2" s="141"/>
    </row>
    <row r="3" spans="1:28" s="17" customFormat="1" ht="16.5" customHeight="1">
      <c r="A3" s="171"/>
      <c r="B3" s="208"/>
      <c r="C3" s="171"/>
      <c r="D3" s="152"/>
      <c r="E3" s="152"/>
      <c r="F3" s="152"/>
      <c r="G3" s="152"/>
      <c r="H3" s="152"/>
      <c r="I3" s="152"/>
      <c r="J3" s="152"/>
      <c r="K3" s="152"/>
      <c r="L3" s="152"/>
      <c r="M3" s="152"/>
      <c r="N3" s="152"/>
      <c r="O3" s="152"/>
      <c r="P3" s="152"/>
      <c r="Q3" s="152"/>
      <c r="R3" s="152"/>
      <c r="S3" s="152"/>
      <c r="T3" s="152"/>
      <c r="U3" s="152"/>
      <c r="V3" s="152"/>
      <c r="W3" s="152"/>
      <c r="X3" s="152"/>
      <c r="Y3" s="152"/>
      <c r="Z3" s="152"/>
      <c r="AB3" s="141"/>
    </row>
    <row r="4" spans="1:28" s="17" customFormat="1" ht="6" customHeight="1" thickBot="1">
      <c r="A4" s="38"/>
      <c r="B4" s="209"/>
      <c r="C4" s="38"/>
      <c r="D4" s="37"/>
      <c r="E4" s="37"/>
      <c r="F4" s="37"/>
      <c r="G4" s="37"/>
      <c r="H4" s="37"/>
      <c r="I4" s="37"/>
      <c r="J4" s="126"/>
      <c r="K4" s="126"/>
      <c r="L4" s="126"/>
      <c r="M4" s="126"/>
      <c r="N4" s="126"/>
      <c r="O4" s="37"/>
      <c r="P4" s="37"/>
      <c r="Q4" s="37"/>
      <c r="R4" s="37"/>
      <c r="S4" s="37"/>
      <c r="T4" s="37"/>
      <c r="U4" s="37"/>
      <c r="V4" s="37"/>
      <c r="W4" s="37"/>
      <c r="X4" s="37"/>
      <c r="Y4" s="37"/>
      <c r="Z4" s="37"/>
      <c r="AB4" s="141"/>
    </row>
    <row r="5" spans="1:28" s="28" customFormat="1" ht="19.5" customHeight="1" thickTop="1">
      <c r="A5" s="1141" t="s">
        <v>117</v>
      </c>
      <c r="B5" s="1144" t="s">
        <v>65</v>
      </c>
      <c r="C5" s="1158" t="s">
        <v>66</v>
      </c>
      <c r="D5" s="1158"/>
      <c r="E5" s="1158"/>
      <c r="F5" s="1158"/>
      <c r="G5" s="1158"/>
      <c r="H5" s="1158"/>
      <c r="I5" s="1158"/>
      <c r="J5" s="1158"/>
      <c r="K5" s="1158"/>
      <c r="L5" s="1158"/>
      <c r="M5" s="1158"/>
      <c r="N5" s="1158"/>
      <c r="O5" s="1158"/>
      <c r="P5" s="1158"/>
      <c r="Q5" s="1158"/>
      <c r="R5" s="1158"/>
      <c r="S5" s="1158"/>
      <c r="T5" s="1158"/>
      <c r="U5" s="1158"/>
      <c r="V5" s="1158"/>
      <c r="W5" s="1158"/>
      <c r="X5" s="1158"/>
      <c r="Y5" s="1158"/>
      <c r="Z5" s="164"/>
      <c r="AB5" s="142"/>
    </row>
    <row r="6" spans="1:28" s="27" customFormat="1" ht="28.5" customHeight="1">
      <c r="A6" s="1142"/>
      <c r="B6" s="1145"/>
      <c r="C6" s="1147" t="s">
        <v>67</v>
      </c>
      <c r="D6" s="1147"/>
      <c r="E6" s="1147"/>
      <c r="F6" s="1148" t="s">
        <v>190</v>
      </c>
      <c r="G6" s="1149"/>
      <c r="H6" s="1149"/>
      <c r="I6" s="1150"/>
      <c r="J6" s="1148" t="s">
        <v>146</v>
      </c>
      <c r="K6" s="1149"/>
      <c r="L6" s="1149"/>
      <c r="M6" s="1150"/>
      <c r="N6" s="1156" t="s">
        <v>147</v>
      </c>
      <c r="O6" s="1156"/>
      <c r="P6" s="1156"/>
      <c r="Q6" s="1156"/>
      <c r="R6" s="1156"/>
      <c r="S6" s="1156" t="s">
        <v>148</v>
      </c>
      <c r="T6" s="1156"/>
      <c r="U6" s="1156"/>
      <c r="V6" s="1156"/>
      <c r="W6" s="1156" t="s">
        <v>271</v>
      </c>
      <c r="X6" s="1156"/>
      <c r="Y6" s="1156"/>
      <c r="Z6" s="1156"/>
      <c r="AB6" s="141"/>
    </row>
    <row r="7" spans="1:28" s="26" customFormat="1" ht="29.25" customHeight="1">
      <c r="A7" s="1142"/>
      <c r="B7" s="1145"/>
      <c r="C7" s="1147" t="s">
        <v>68</v>
      </c>
      <c r="D7" s="1147"/>
      <c r="E7" s="1147"/>
      <c r="F7" s="156" t="s">
        <v>248</v>
      </c>
      <c r="G7" s="156" t="s">
        <v>249</v>
      </c>
      <c r="H7" s="213" t="s">
        <v>250</v>
      </c>
      <c r="I7" s="158" t="s">
        <v>251</v>
      </c>
      <c r="J7" s="158" t="s">
        <v>252</v>
      </c>
      <c r="K7" s="155" t="s">
        <v>253</v>
      </c>
      <c r="L7" s="155" t="s">
        <v>254</v>
      </c>
      <c r="M7" s="155" t="s">
        <v>255</v>
      </c>
      <c r="N7" s="155" t="s">
        <v>256</v>
      </c>
      <c r="O7" s="155" t="s">
        <v>257</v>
      </c>
      <c r="P7" s="155" t="s">
        <v>258</v>
      </c>
      <c r="Q7" s="155" t="s">
        <v>259</v>
      </c>
      <c r="R7" s="155" t="s">
        <v>260</v>
      </c>
      <c r="S7" s="155" t="s">
        <v>261</v>
      </c>
      <c r="T7" s="155" t="s">
        <v>262</v>
      </c>
      <c r="U7" s="155" t="s">
        <v>263</v>
      </c>
      <c r="V7" s="155" t="s">
        <v>264</v>
      </c>
      <c r="W7" s="155" t="s">
        <v>265</v>
      </c>
      <c r="X7" s="154" t="s">
        <v>266</v>
      </c>
      <c r="Y7" s="155" t="s">
        <v>267</v>
      </c>
      <c r="Z7" s="163" t="s">
        <v>268</v>
      </c>
      <c r="AA7" s="153"/>
      <c r="AB7" s="32"/>
    </row>
    <row r="8" spans="1:30" s="26" customFormat="1" ht="25.5" customHeight="1" thickBot="1">
      <c r="A8" s="1143"/>
      <c r="B8" s="1146"/>
      <c r="C8" s="227" t="s">
        <v>8</v>
      </c>
      <c r="D8" s="227" t="s">
        <v>9</v>
      </c>
      <c r="E8" s="338" t="s">
        <v>95</v>
      </c>
      <c r="F8" s="137">
        <v>1</v>
      </c>
      <c r="G8" s="137">
        <v>2</v>
      </c>
      <c r="H8" s="137">
        <v>3</v>
      </c>
      <c r="I8" s="137">
        <v>4</v>
      </c>
      <c r="J8" s="137">
        <v>5</v>
      </c>
      <c r="K8" s="137">
        <v>6</v>
      </c>
      <c r="L8" s="137">
        <v>7</v>
      </c>
      <c r="M8" s="137">
        <v>8</v>
      </c>
      <c r="N8" s="137">
        <v>9</v>
      </c>
      <c r="O8" s="137">
        <v>10</v>
      </c>
      <c r="P8" s="137">
        <v>11</v>
      </c>
      <c r="Q8" s="137">
        <v>12</v>
      </c>
      <c r="R8" s="137">
        <v>13</v>
      </c>
      <c r="S8" s="137">
        <v>14</v>
      </c>
      <c r="T8" s="137">
        <v>15</v>
      </c>
      <c r="U8" s="137">
        <v>16</v>
      </c>
      <c r="V8" s="137">
        <v>17</v>
      </c>
      <c r="W8" s="137">
        <v>18</v>
      </c>
      <c r="X8" s="137">
        <v>19</v>
      </c>
      <c r="Y8" s="137">
        <v>20</v>
      </c>
      <c r="Z8" s="214">
        <v>21</v>
      </c>
      <c r="AA8" s="32"/>
      <c r="AB8" s="140" t="s">
        <v>135</v>
      </c>
      <c r="AC8" s="139" t="s">
        <v>185</v>
      </c>
      <c r="AD8" s="139" t="s">
        <v>212</v>
      </c>
    </row>
    <row r="9" spans="1:28" s="139" customFormat="1" ht="9">
      <c r="A9" s="161">
        <v>1</v>
      </c>
      <c r="B9" s="229" t="s">
        <v>130</v>
      </c>
      <c r="C9" s="231" t="s">
        <v>234</v>
      </c>
      <c r="D9" s="39" t="s">
        <v>215</v>
      </c>
      <c r="E9" s="216" t="e">
        <f>VLOOKUP(D9,'DANH SACH H'!#REF!,2,0)</f>
        <v>#REF!</v>
      </c>
      <c r="F9" s="216">
        <v>4</v>
      </c>
      <c r="G9" s="216">
        <v>4</v>
      </c>
      <c r="H9" s="216">
        <v>4</v>
      </c>
      <c r="I9" s="216">
        <v>4</v>
      </c>
      <c r="J9" s="216">
        <v>4</v>
      </c>
      <c r="K9" s="216">
        <v>4</v>
      </c>
      <c r="L9" s="216">
        <v>4</v>
      </c>
      <c r="M9" s="216">
        <v>2</v>
      </c>
      <c r="N9" s="216"/>
      <c r="O9" s="216"/>
      <c r="P9" s="216"/>
      <c r="Q9" s="216"/>
      <c r="R9" s="216"/>
      <c r="S9" s="216"/>
      <c r="T9" s="216"/>
      <c r="U9" s="216"/>
      <c r="V9" s="216"/>
      <c r="W9" s="216"/>
      <c r="X9" s="216"/>
      <c r="Y9" s="216"/>
      <c r="Z9" s="232"/>
      <c r="AA9" s="206">
        <f aca="true" t="shared" si="0" ref="AA9:AA16">SUM(F9:Y9)</f>
        <v>30</v>
      </c>
      <c r="AB9" s="206"/>
    </row>
    <row r="10" spans="1:28" s="139" customFormat="1" ht="9">
      <c r="A10" s="134">
        <v>2</v>
      </c>
      <c r="B10" s="122" t="s">
        <v>130</v>
      </c>
      <c r="C10" s="221" t="s">
        <v>274</v>
      </c>
      <c r="D10" s="16" t="s">
        <v>215</v>
      </c>
      <c r="E10" s="165" t="e">
        <f>VLOOKUP(D10,'DANH SACH H'!#REF!,2,0)</f>
        <v>#REF!</v>
      </c>
      <c r="F10" s="165">
        <v>8</v>
      </c>
      <c r="G10" s="165">
        <v>8</v>
      </c>
      <c r="H10" s="165">
        <v>8</v>
      </c>
      <c r="I10" s="165">
        <v>8</v>
      </c>
      <c r="J10" s="165">
        <v>8</v>
      </c>
      <c r="K10" s="165">
        <v>8</v>
      </c>
      <c r="L10" s="165">
        <v>8</v>
      </c>
      <c r="M10" s="165">
        <v>4</v>
      </c>
      <c r="N10" s="165"/>
      <c r="O10" s="165"/>
      <c r="P10" s="165"/>
      <c r="Q10" s="165"/>
      <c r="R10" s="165"/>
      <c r="S10" s="165"/>
      <c r="T10" s="165"/>
      <c r="U10" s="165"/>
      <c r="V10" s="165"/>
      <c r="W10" s="165"/>
      <c r="X10" s="165"/>
      <c r="Y10" s="165"/>
      <c r="Z10" s="217"/>
      <c r="AA10" s="206">
        <f t="shared" si="0"/>
        <v>60</v>
      </c>
      <c r="AB10" s="206"/>
    </row>
    <row r="11" spans="1:28" s="139" customFormat="1" ht="9">
      <c r="A11" s="134">
        <v>3</v>
      </c>
      <c r="B11" s="243" t="s">
        <v>130</v>
      </c>
      <c r="C11" s="221" t="s">
        <v>234</v>
      </c>
      <c r="D11" s="16" t="s">
        <v>213</v>
      </c>
      <c r="E11" s="165" t="e">
        <f>VLOOKUP(D11,'DANH SACH H'!#REF!,2,0)</f>
        <v>#REF!</v>
      </c>
      <c r="F11" s="165">
        <v>4</v>
      </c>
      <c r="G11" s="165">
        <v>4</v>
      </c>
      <c r="H11" s="165">
        <v>4</v>
      </c>
      <c r="I11" s="165">
        <v>4</v>
      </c>
      <c r="J11" s="165">
        <v>4</v>
      </c>
      <c r="K11" s="165">
        <v>4</v>
      </c>
      <c r="L11" s="165">
        <v>4</v>
      </c>
      <c r="M11" s="165">
        <v>2</v>
      </c>
      <c r="N11" s="165"/>
      <c r="O11" s="165"/>
      <c r="P11" s="165"/>
      <c r="Q11" s="165"/>
      <c r="R11" s="165"/>
      <c r="S11" s="165"/>
      <c r="T11" s="165"/>
      <c r="U11" s="165"/>
      <c r="V11" s="165"/>
      <c r="W11" s="165"/>
      <c r="X11" s="165"/>
      <c r="Y11" s="165"/>
      <c r="Z11" s="217"/>
      <c r="AA11" s="206">
        <f t="shared" si="0"/>
        <v>30</v>
      </c>
      <c r="AB11" s="206"/>
    </row>
    <row r="12" spans="1:28" s="139" customFormat="1" ht="9">
      <c r="A12" s="134">
        <v>4</v>
      </c>
      <c r="B12" s="313" t="s">
        <v>130</v>
      </c>
      <c r="C12" s="221" t="s">
        <v>238</v>
      </c>
      <c r="D12" s="16" t="s">
        <v>213</v>
      </c>
      <c r="E12" s="165" t="e">
        <f>VLOOKUP(D12,'DANH SACH H'!#REF!,2,0)</f>
        <v>#REF!</v>
      </c>
      <c r="F12" s="165">
        <v>8</v>
      </c>
      <c r="G12" s="165">
        <v>8</v>
      </c>
      <c r="H12" s="165">
        <v>8</v>
      </c>
      <c r="I12" s="165">
        <v>8</v>
      </c>
      <c r="J12" s="165">
        <v>8</v>
      </c>
      <c r="K12" s="165">
        <v>8</v>
      </c>
      <c r="L12" s="165">
        <v>8</v>
      </c>
      <c r="M12" s="165">
        <v>4</v>
      </c>
      <c r="N12" s="165"/>
      <c r="O12" s="165"/>
      <c r="P12" s="165"/>
      <c r="Q12" s="165"/>
      <c r="R12" s="165"/>
      <c r="S12" s="165"/>
      <c r="T12" s="165"/>
      <c r="U12" s="165"/>
      <c r="V12" s="165"/>
      <c r="W12" s="165"/>
      <c r="X12" s="165"/>
      <c r="Y12" s="165"/>
      <c r="Z12" s="217"/>
      <c r="AA12" s="206">
        <f t="shared" si="0"/>
        <v>60</v>
      </c>
      <c r="AB12" s="206"/>
    </row>
    <row r="13" spans="1:28" s="139" customFormat="1" ht="9">
      <c r="A13" s="134">
        <v>5</v>
      </c>
      <c r="B13" s="243" t="s">
        <v>130</v>
      </c>
      <c r="C13" s="314" t="s">
        <v>234</v>
      </c>
      <c r="D13" s="16" t="s">
        <v>216</v>
      </c>
      <c r="E13" s="165" t="e">
        <f>VLOOKUP(D13,'DANH SACH H'!#REF!,2,0)</f>
        <v>#REF!</v>
      </c>
      <c r="F13" s="165">
        <v>8</v>
      </c>
      <c r="G13" s="165">
        <v>8</v>
      </c>
      <c r="H13" s="165">
        <v>8</v>
      </c>
      <c r="I13" s="165">
        <v>6</v>
      </c>
      <c r="J13" s="165"/>
      <c r="K13" s="165"/>
      <c r="L13" s="165"/>
      <c r="M13" s="165"/>
      <c r="N13" s="165"/>
      <c r="O13" s="165"/>
      <c r="P13" s="165"/>
      <c r="Q13" s="165"/>
      <c r="R13" s="165"/>
      <c r="S13" s="165"/>
      <c r="T13" s="165"/>
      <c r="U13" s="165"/>
      <c r="V13" s="165"/>
      <c r="W13" s="165"/>
      <c r="X13" s="165"/>
      <c r="Y13" s="165"/>
      <c r="Z13" s="217"/>
      <c r="AA13" s="206">
        <f t="shared" si="0"/>
        <v>30</v>
      </c>
      <c r="AB13" s="206"/>
    </row>
    <row r="14" spans="1:28" s="139" customFormat="1" ht="9">
      <c r="A14" s="134">
        <v>7</v>
      </c>
      <c r="B14" s="122" t="s">
        <v>130</v>
      </c>
      <c r="C14" s="221" t="s">
        <v>274</v>
      </c>
      <c r="D14" s="16" t="s">
        <v>216</v>
      </c>
      <c r="E14" s="165" t="e">
        <f>VLOOKUP(D14,'DANH SACH H'!#REF!,2,0)</f>
        <v>#REF!</v>
      </c>
      <c r="F14" s="165">
        <v>8</v>
      </c>
      <c r="G14" s="165">
        <v>8</v>
      </c>
      <c r="H14" s="165">
        <v>8</v>
      </c>
      <c r="I14" s="165">
        <v>8</v>
      </c>
      <c r="J14" s="165">
        <v>8</v>
      </c>
      <c r="K14" s="165">
        <v>8</v>
      </c>
      <c r="L14" s="165">
        <v>8</v>
      </c>
      <c r="M14" s="165">
        <v>4</v>
      </c>
      <c r="N14" s="165"/>
      <c r="O14" s="165"/>
      <c r="P14" s="165"/>
      <c r="Q14" s="165"/>
      <c r="R14" s="165"/>
      <c r="S14" s="165"/>
      <c r="T14" s="165"/>
      <c r="U14" s="165"/>
      <c r="V14" s="165"/>
      <c r="W14" s="165"/>
      <c r="X14" s="165"/>
      <c r="Y14" s="165"/>
      <c r="Z14" s="217"/>
      <c r="AA14" s="206">
        <f t="shared" si="0"/>
        <v>60</v>
      </c>
      <c r="AB14" s="316"/>
    </row>
    <row r="15" spans="1:28" s="139" customFormat="1" ht="9">
      <c r="A15" s="134">
        <v>8</v>
      </c>
      <c r="B15" s="243" t="s">
        <v>130</v>
      </c>
      <c r="C15" s="314" t="s">
        <v>234</v>
      </c>
      <c r="D15" s="16" t="s">
        <v>214</v>
      </c>
      <c r="E15" s="165" t="e">
        <f>VLOOKUP(D15,'DANH SACH H'!#REF!,2,0)</f>
        <v>#REF!</v>
      </c>
      <c r="F15" s="165">
        <v>8</v>
      </c>
      <c r="G15" s="165">
        <v>8</v>
      </c>
      <c r="H15" s="165">
        <v>8</v>
      </c>
      <c r="I15" s="165">
        <v>6</v>
      </c>
      <c r="J15" s="165"/>
      <c r="K15" s="165"/>
      <c r="L15" s="165"/>
      <c r="M15" s="165"/>
      <c r="N15" s="165"/>
      <c r="O15" s="165"/>
      <c r="P15" s="165"/>
      <c r="Q15" s="165"/>
      <c r="R15" s="165"/>
      <c r="S15" s="165"/>
      <c r="T15" s="165"/>
      <c r="U15" s="165"/>
      <c r="V15" s="165"/>
      <c r="W15" s="165"/>
      <c r="X15" s="165"/>
      <c r="Y15" s="165"/>
      <c r="Z15" s="217"/>
      <c r="AA15" s="206">
        <f t="shared" si="0"/>
        <v>30</v>
      </c>
      <c r="AB15" s="317"/>
    </row>
    <row r="16" spans="1:28" s="139" customFormat="1" ht="9">
      <c r="A16" s="134">
        <v>9</v>
      </c>
      <c r="B16" s="122" t="s">
        <v>130</v>
      </c>
      <c r="C16" s="221" t="s">
        <v>425</v>
      </c>
      <c r="D16" s="16" t="s">
        <v>213</v>
      </c>
      <c r="E16" s="165" t="e">
        <f>VLOOKUP(D16,'DANH SACH H'!#REF!,2,0)</f>
        <v>#REF!</v>
      </c>
      <c r="F16" s="165">
        <v>8</v>
      </c>
      <c r="G16" s="165">
        <v>8</v>
      </c>
      <c r="H16" s="165">
        <v>8</v>
      </c>
      <c r="I16" s="165">
        <v>8</v>
      </c>
      <c r="J16" s="165">
        <v>8</v>
      </c>
      <c r="K16" s="165">
        <v>8</v>
      </c>
      <c r="L16" s="165">
        <v>8</v>
      </c>
      <c r="M16" s="165">
        <v>8</v>
      </c>
      <c r="N16" s="165">
        <v>8</v>
      </c>
      <c r="O16" s="165">
        <v>8</v>
      </c>
      <c r="P16" s="165">
        <v>8</v>
      </c>
      <c r="Q16" s="165">
        <v>8</v>
      </c>
      <c r="R16" s="165">
        <v>8</v>
      </c>
      <c r="S16" s="165">
        <v>8</v>
      </c>
      <c r="T16" s="165">
        <v>8</v>
      </c>
      <c r="U16" s="165">
        <v>8</v>
      </c>
      <c r="V16" s="165">
        <v>8</v>
      </c>
      <c r="W16" s="165">
        <v>8</v>
      </c>
      <c r="X16" s="165">
        <v>6</v>
      </c>
      <c r="Y16" s="165"/>
      <c r="Z16" s="217"/>
      <c r="AA16" s="206">
        <f t="shared" si="0"/>
        <v>150</v>
      </c>
      <c r="AB16" s="317"/>
    </row>
    <row r="17" spans="1:28" s="139" customFormat="1" ht="9.75" thickBot="1">
      <c r="A17" s="215">
        <v>10</v>
      </c>
      <c r="B17" s="246" t="s">
        <v>130</v>
      </c>
      <c r="C17" s="116" t="s">
        <v>124</v>
      </c>
      <c r="D17" s="112" t="s">
        <v>243</v>
      </c>
      <c r="E17" s="117" t="e">
        <f>VLOOKUP(D17,'DANH SACH H'!#REF!,2,0)</f>
        <v>#REF!</v>
      </c>
      <c r="F17" s="117"/>
      <c r="G17" s="117"/>
      <c r="H17" s="117"/>
      <c r="I17" s="117"/>
      <c r="J17" s="117"/>
      <c r="K17" s="117"/>
      <c r="L17" s="117"/>
      <c r="M17" s="117"/>
      <c r="N17" s="117"/>
      <c r="O17" s="117"/>
      <c r="P17" s="117"/>
      <c r="Q17" s="117"/>
      <c r="R17" s="117"/>
      <c r="S17" s="117"/>
      <c r="T17" s="117"/>
      <c r="U17" s="117"/>
      <c r="V17" s="117"/>
      <c r="W17" s="117"/>
      <c r="X17" s="117"/>
      <c r="Y17" s="117"/>
      <c r="Z17" s="230"/>
      <c r="AA17" s="206">
        <f aca="true" t="shared" si="1" ref="AA17:AA32">SUM(F17:Y17)</f>
        <v>0</v>
      </c>
      <c r="AB17" s="315"/>
    </row>
    <row r="18" spans="1:28" s="139" customFormat="1" ht="9.75" hidden="1" thickTop="1">
      <c r="A18" s="249">
        <v>1</v>
      </c>
      <c r="B18" s="342" t="s">
        <v>138</v>
      </c>
      <c r="C18" s="324" t="s">
        <v>222</v>
      </c>
      <c r="D18" s="247" t="s">
        <v>145</v>
      </c>
      <c r="E18" s="302" t="e">
        <f>VLOOKUP(D18,'DANH SACH H'!#REF!,2,0)</f>
        <v>#REF!</v>
      </c>
      <c r="F18" s="302">
        <v>4</v>
      </c>
      <c r="G18" s="302">
        <v>4</v>
      </c>
      <c r="H18" s="302">
        <v>4</v>
      </c>
      <c r="I18" s="302">
        <v>4</v>
      </c>
      <c r="J18" s="302">
        <v>4</v>
      </c>
      <c r="K18" s="302">
        <v>4</v>
      </c>
      <c r="L18" s="302">
        <v>4</v>
      </c>
      <c r="M18" s="302">
        <v>2</v>
      </c>
      <c r="N18" s="302"/>
      <c r="O18" s="302"/>
      <c r="P18" s="302"/>
      <c r="Q18" s="302"/>
      <c r="R18" s="302"/>
      <c r="S18" s="302"/>
      <c r="T18" s="302"/>
      <c r="U18" s="302"/>
      <c r="V18" s="302"/>
      <c r="W18" s="302"/>
      <c r="X18" s="302"/>
      <c r="Y18" s="302"/>
      <c r="Z18" s="302"/>
      <c r="AA18" s="238">
        <f t="shared" si="1"/>
        <v>30</v>
      </c>
      <c r="AB18" s="206"/>
    </row>
    <row r="19" spans="1:28" s="139" customFormat="1" ht="9" hidden="1">
      <c r="A19" s="134">
        <v>2</v>
      </c>
      <c r="B19" s="135" t="s">
        <v>138</v>
      </c>
      <c r="C19" s="15" t="s">
        <v>142</v>
      </c>
      <c r="D19" s="16" t="s">
        <v>145</v>
      </c>
      <c r="E19" s="165" t="e">
        <f>VLOOKUP(D19,'DANH SACH H'!#REF!,2,0)</f>
        <v>#REF!</v>
      </c>
      <c r="F19" s="165">
        <v>4</v>
      </c>
      <c r="G19" s="165">
        <v>4</v>
      </c>
      <c r="H19" s="165">
        <v>4</v>
      </c>
      <c r="I19" s="165">
        <v>4</v>
      </c>
      <c r="J19" s="165">
        <v>4</v>
      </c>
      <c r="K19" s="165">
        <v>4</v>
      </c>
      <c r="L19" s="165">
        <v>4</v>
      </c>
      <c r="M19" s="165">
        <v>4</v>
      </c>
      <c r="N19" s="165">
        <v>4</v>
      </c>
      <c r="O19" s="165">
        <v>4</v>
      </c>
      <c r="P19" s="165">
        <v>4</v>
      </c>
      <c r="Q19" s="165">
        <v>4</v>
      </c>
      <c r="R19" s="165">
        <v>4</v>
      </c>
      <c r="S19" s="165">
        <v>4</v>
      </c>
      <c r="T19" s="165">
        <v>4</v>
      </c>
      <c r="U19" s="165">
        <v>8</v>
      </c>
      <c r="V19" s="165">
        <v>8</v>
      </c>
      <c r="W19" s="165">
        <v>8</v>
      </c>
      <c r="X19" s="165">
        <v>8</v>
      </c>
      <c r="Y19" s="165">
        <v>6</v>
      </c>
      <c r="Z19" s="165"/>
      <c r="AA19" s="240">
        <f t="shared" si="1"/>
        <v>98</v>
      </c>
      <c r="AB19" s="40"/>
    </row>
    <row r="20" spans="1:28" s="139" customFormat="1" ht="9" hidden="1">
      <c r="A20" s="134">
        <v>4</v>
      </c>
      <c r="B20" s="135" t="s">
        <v>138</v>
      </c>
      <c r="C20" s="15" t="s">
        <v>143</v>
      </c>
      <c r="D20" s="16" t="s">
        <v>145</v>
      </c>
      <c r="E20" s="165" t="e">
        <f>VLOOKUP(D20,'DANH SACH H'!#REF!,2,0)</f>
        <v>#REF!</v>
      </c>
      <c r="F20" s="165">
        <v>4</v>
      </c>
      <c r="G20" s="165">
        <v>4</v>
      </c>
      <c r="H20" s="165">
        <v>4</v>
      </c>
      <c r="I20" s="165">
        <v>4</v>
      </c>
      <c r="J20" s="165">
        <v>4</v>
      </c>
      <c r="K20" s="165">
        <v>4</v>
      </c>
      <c r="L20" s="165">
        <v>4</v>
      </c>
      <c r="M20" s="165">
        <v>4</v>
      </c>
      <c r="N20" s="165">
        <v>4</v>
      </c>
      <c r="O20" s="165">
        <v>4</v>
      </c>
      <c r="P20" s="165">
        <v>4</v>
      </c>
      <c r="Q20" s="165">
        <v>3</v>
      </c>
      <c r="R20" s="165"/>
      <c r="S20" s="165"/>
      <c r="T20" s="165"/>
      <c r="U20" s="165"/>
      <c r="V20" s="165"/>
      <c r="W20" s="165"/>
      <c r="X20" s="165"/>
      <c r="Y20" s="165"/>
      <c r="Z20" s="165"/>
      <c r="AA20" s="240">
        <f t="shared" si="1"/>
        <v>47</v>
      </c>
      <c r="AB20" s="40"/>
    </row>
    <row r="21" spans="1:28" s="139" customFormat="1" ht="9" hidden="1">
      <c r="A21" s="134">
        <v>5</v>
      </c>
      <c r="B21" s="135" t="s">
        <v>138</v>
      </c>
      <c r="C21" s="15" t="s">
        <v>144</v>
      </c>
      <c r="D21" s="16" t="s">
        <v>145</v>
      </c>
      <c r="E21" s="165" t="e">
        <f>VLOOKUP(D21,'DANH SACH H'!#REF!,2,0)</f>
        <v>#REF!</v>
      </c>
      <c r="F21" s="165">
        <v>4</v>
      </c>
      <c r="G21" s="165">
        <v>4</v>
      </c>
      <c r="H21" s="165">
        <v>4</v>
      </c>
      <c r="I21" s="165">
        <v>4</v>
      </c>
      <c r="J21" s="165">
        <v>4</v>
      </c>
      <c r="K21" s="165">
        <v>4</v>
      </c>
      <c r="L21" s="165">
        <v>4</v>
      </c>
      <c r="M21" s="165">
        <v>4</v>
      </c>
      <c r="N21" s="165"/>
      <c r="O21" s="165"/>
      <c r="P21" s="165"/>
      <c r="Q21" s="165"/>
      <c r="R21" s="165"/>
      <c r="S21" s="165"/>
      <c r="T21" s="165"/>
      <c r="U21" s="165"/>
      <c r="V21" s="165"/>
      <c r="W21" s="165"/>
      <c r="X21" s="165"/>
      <c r="Y21" s="165"/>
      <c r="Z21" s="165"/>
      <c r="AA21" s="240">
        <f t="shared" si="1"/>
        <v>32</v>
      </c>
      <c r="AB21" s="40"/>
    </row>
    <row r="22" spans="1:28" s="139" customFormat="1" ht="9" hidden="1">
      <c r="A22" s="134">
        <v>6</v>
      </c>
      <c r="B22" s="135" t="s">
        <v>138</v>
      </c>
      <c r="C22" s="15" t="s">
        <v>150</v>
      </c>
      <c r="D22" s="16" t="s">
        <v>145</v>
      </c>
      <c r="E22" s="165" t="e">
        <f>VLOOKUP(D22,'DANH SACH H'!#REF!,2,0)</f>
        <v>#REF!</v>
      </c>
      <c r="F22" s="165"/>
      <c r="G22" s="165"/>
      <c r="H22" s="165"/>
      <c r="I22" s="165"/>
      <c r="J22" s="165"/>
      <c r="K22" s="165"/>
      <c r="L22" s="165"/>
      <c r="M22" s="165"/>
      <c r="N22" s="165"/>
      <c r="O22" s="165">
        <v>4</v>
      </c>
      <c r="P22" s="165">
        <v>4</v>
      </c>
      <c r="Q22" s="165">
        <v>4</v>
      </c>
      <c r="R22" s="165">
        <v>4</v>
      </c>
      <c r="S22" s="165">
        <v>4</v>
      </c>
      <c r="T22" s="165">
        <v>4</v>
      </c>
      <c r="U22" s="165">
        <v>4</v>
      </c>
      <c r="V22" s="165">
        <v>4</v>
      </c>
      <c r="W22" s="165"/>
      <c r="X22" s="165"/>
      <c r="Y22" s="165"/>
      <c r="Z22" s="165"/>
      <c r="AA22" s="240">
        <f t="shared" si="1"/>
        <v>32</v>
      </c>
      <c r="AB22" s="40"/>
    </row>
    <row r="23" spans="1:28" s="139" customFormat="1" ht="9" hidden="1">
      <c r="A23" s="134">
        <v>7</v>
      </c>
      <c r="B23" s="135" t="s">
        <v>138</v>
      </c>
      <c r="C23" s="239" t="s">
        <v>222</v>
      </c>
      <c r="D23" s="16" t="s">
        <v>221</v>
      </c>
      <c r="E23" s="165" t="e">
        <f>VLOOKUP(D23,'DANH SACH H'!#REF!,2,0)</f>
        <v>#REF!</v>
      </c>
      <c r="F23" s="165">
        <v>4</v>
      </c>
      <c r="G23" s="165">
        <v>4</v>
      </c>
      <c r="H23" s="165">
        <v>4</v>
      </c>
      <c r="I23" s="165">
        <v>4</v>
      </c>
      <c r="J23" s="165">
        <v>4</v>
      </c>
      <c r="K23" s="165">
        <v>4</v>
      </c>
      <c r="L23" s="165">
        <v>4</v>
      </c>
      <c r="M23" s="165">
        <v>4</v>
      </c>
      <c r="N23" s="165">
        <v>4</v>
      </c>
      <c r="O23" s="165">
        <v>4</v>
      </c>
      <c r="P23" s="165">
        <v>4</v>
      </c>
      <c r="Q23" s="165">
        <v>4</v>
      </c>
      <c r="R23" s="165">
        <v>4</v>
      </c>
      <c r="S23" s="165">
        <v>4</v>
      </c>
      <c r="T23" s="165">
        <v>4</v>
      </c>
      <c r="U23" s="165"/>
      <c r="V23" s="165"/>
      <c r="W23" s="165"/>
      <c r="X23" s="165"/>
      <c r="Y23" s="165"/>
      <c r="Z23" s="165"/>
      <c r="AA23" s="240">
        <f t="shared" si="1"/>
        <v>60</v>
      </c>
      <c r="AB23" s="206"/>
    </row>
    <row r="24" spans="1:28" s="139" customFormat="1" ht="9" hidden="1">
      <c r="A24" s="134">
        <v>8</v>
      </c>
      <c r="B24" s="122" t="s">
        <v>138</v>
      </c>
      <c r="C24" s="239" t="s">
        <v>223</v>
      </c>
      <c r="D24" s="16" t="s">
        <v>221</v>
      </c>
      <c r="E24" s="165" t="e">
        <f>VLOOKUP(D24,'DANH SACH H'!#REF!,2,0)</f>
        <v>#REF!</v>
      </c>
      <c r="F24" s="165">
        <v>4</v>
      </c>
      <c r="G24" s="165">
        <v>4</v>
      </c>
      <c r="H24" s="165">
        <v>4</v>
      </c>
      <c r="I24" s="165">
        <v>4</v>
      </c>
      <c r="J24" s="165">
        <v>4</v>
      </c>
      <c r="K24" s="165">
        <v>4</v>
      </c>
      <c r="L24" s="165">
        <v>4</v>
      </c>
      <c r="M24" s="165">
        <v>4</v>
      </c>
      <c r="N24" s="165">
        <v>4</v>
      </c>
      <c r="O24" s="165">
        <v>4</v>
      </c>
      <c r="P24" s="165">
        <v>4</v>
      </c>
      <c r="Q24" s="165">
        <v>4</v>
      </c>
      <c r="R24" s="165">
        <v>4</v>
      </c>
      <c r="S24" s="165">
        <v>4</v>
      </c>
      <c r="T24" s="165">
        <v>4</v>
      </c>
      <c r="U24" s="165"/>
      <c r="V24" s="165"/>
      <c r="W24" s="165"/>
      <c r="X24" s="165"/>
      <c r="Y24" s="165"/>
      <c r="Z24" s="165"/>
      <c r="AA24" s="240">
        <f t="shared" si="1"/>
        <v>60</v>
      </c>
      <c r="AB24" s="206"/>
    </row>
    <row r="25" spans="1:28" s="139" customFormat="1" ht="13.5" customHeight="1" hidden="1" thickBot="1">
      <c r="A25" s="215">
        <v>9</v>
      </c>
      <c r="B25" s="246" t="s">
        <v>138</v>
      </c>
      <c r="C25" s="325" t="s">
        <v>232</v>
      </c>
      <c r="D25" s="112" t="s">
        <v>215</v>
      </c>
      <c r="E25" s="117" t="e">
        <f>VLOOKUP(D25,'DANH SACH H'!#REF!,2,0)</f>
        <v>#REF!</v>
      </c>
      <c r="F25" s="117">
        <v>4</v>
      </c>
      <c r="G25" s="117">
        <v>4</v>
      </c>
      <c r="H25" s="117">
        <v>4</v>
      </c>
      <c r="I25" s="117">
        <v>4</v>
      </c>
      <c r="J25" s="117">
        <v>4</v>
      </c>
      <c r="K25" s="117">
        <v>4</v>
      </c>
      <c r="L25" s="117">
        <v>4</v>
      </c>
      <c r="M25" s="117">
        <v>2</v>
      </c>
      <c r="N25" s="117"/>
      <c r="O25" s="117"/>
      <c r="P25" s="117"/>
      <c r="Q25" s="117"/>
      <c r="R25" s="117"/>
      <c r="S25" s="117"/>
      <c r="T25" s="117"/>
      <c r="U25" s="117"/>
      <c r="V25" s="117"/>
      <c r="W25" s="117"/>
      <c r="X25" s="117"/>
      <c r="Y25" s="117"/>
      <c r="Z25" s="117"/>
      <c r="AA25" s="241">
        <f t="shared" si="1"/>
        <v>30</v>
      </c>
      <c r="AB25" s="206"/>
    </row>
    <row r="26" spans="1:28" s="139" customFormat="1" ht="9" hidden="1">
      <c r="A26" s="161">
        <v>1</v>
      </c>
      <c r="B26" s="228" t="s">
        <v>138</v>
      </c>
      <c r="C26" s="231" t="s">
        <v>233</v>
      </c>
      <c r="D26" s="39" t="s">
        <v>215</v>
      </c>
      <c r="E26" s="216" t="e">
        <f>VLOOKUP(D26,'DANH SACH H'!#REF!,2,0)</f>
        <v>#REF!</v>
      </c>
      <c r="F26" s="216">
        <v>4</v>
      </c>
      <c r="G26" s="216">
        <v>4</v>
      </c>
      <c r="H26" s="216">
        <v>4</v>
      </c>
      <c r="I26" s="216">
        <v>4</v>
      </c>
      <c r="J26" s="216">
        <v>4</v>
      </c>
      <c r="K26" s="216">
        <v>4</v>
      </c>
      <c r="L26" s="216">
        <v>4</v>
      </c>
      <c r="M26" s="216">
        <v>4</v>
      </c>
      <c r="N26" s="216">
        <v>4</v>
      </c>
      <c r="O26" s="216">
        <v>4</v>
      </c>
      <c r="P26" s="216">
        <v>4</v>
      </c>
      <c r="Q26" s="216">
        <v>4</v>
      </c>
      <c r="R26" s="216">
        <v>4</v>
      </c>
      <c r="S26" s="216">
        <v>4</v>
      </c>
      <c r="T26" s="216">
        <v>4</v>
      </c>
      <c r="U26" s="216"/>
      <c r="V26" s="216"/>
      <c r="W26" s="216"/>
      <c r="X26" s="216"/>
      <c r="Y26" s="216"/>
      <c r="Z26" s="232"/>
      <c r="AA26" s="206">
        <f t="shared" si="1"/>
        <v>60</v>
      </c>
      <c r="AB26" s="206"/>
    </row>
    <row r="27" spans="1:28" s="139" customFormat="1" ht="9" hidden="1">
      <c r="A27" s="134">
        <v>2</v>
      </c>
      <c r="B27" s="135" t="s">
        <v>138</v>
      </c>
      <c r="C27" s="221" t="s">
        <v>142</v>
      </c>
      <c r="D27" s="16" t="s">
        <v>215</v>
      </c>
      <c r="E27" s="165" t="e">
        <f>VLOOKUP(D27,'DANH SACH H'!#REF!,2,0)</f>
        <v>#REF!</v>
      </c>
      <c r="F27" s="165">
        <v>4</v>
      </c>
      <c r="G27" s="165">
        <v>4</v>
      </c>
      <c r="H27" s="165">
        <v>4</v>
      </c>
      <c r="I27" s="165">
        <v>4</v>
      </c>
      <c r="J27" s="165">
        <v>4</v>
      </c>
      <c r="K27" s="165">
        <v>4</v>
      </c>
      <c r="L27" s="165">
        <v>4</v>
      </c>
      <c r="M27" s="165">
        <v>4</v>
      </c>
      <c r="N27" s="165">
        <v>4</v>
      </c>
      <c r="O27" s="165">
        <v>4</v>
      </c>
      <c r="P27" s="165">
        <v>4</v>
      </c>
      <c r="Q27" s="165">
        <v>4</v>
      </c>
      <c r="R27" s="165">
        <v>4</v>
      </c>
      <c r="S27" s="165">
        <v>4</v>
      </c>
      <c r="T27" s="165">
        <v>4</v>
      </c>
      <c r="U27" s="165">
        <v>4</v>
      </c>
      <c r="V27" s="165"/>
      <c r="W27" s="165"/>
      <c r="X27" s="165"/>
      <c r="Y27" s="165"/>
      <c r="Z27" s="217"/>
      <c r="AA27" s="206">
        <f t="shared" si="1"/>
        <v>64</v>
      </c>
      <c r="AB27" s="206"/>
    </row>
    <row r="28" spans="1:28" s="139" customFormat="1" ht="9" hidden="1">
      <c r="A28" s="134">
        <v>3</v>
      </c>
      <c r="B28" s="135" t="s">
        <v>138</v>
      </c>
      <c r="C28" s="221" t="s">
        <v>143</v>
      </c>
      <c r="D28" s="16" t="s">
        <v>215</v>
      </c>
      <c r="E28" s="165" t="e">
        <f>VLOOKUP(D28,'DANH SACH H'!#REF!,2,0)</f>
        <v>#REF!</v>
      </c>
      <c r="F28" s="165">
        <v>4</v>
      </c>
      <c r="G28" s="165">
        <v>4</v>
      </c>
      <c r="H28" s="165">
        <v>4</v>
      </c>
      <c r="I28" s="165">
        <v>4</v>
      </c>
      <c r="J28" s="165">
        <v>4</v>
      </c>
      <c r="K28" s="165">
        <v>4</v>
      </c>
      <c r="L28" s="165">
        <v>4</v>
      </c>
      <c r="M28" s="165">
        <v>4</v>
      </c>
      <c r="N28" s="165">
        <v>4</v>
      </c>
      <c r="O28" s="165">
        <v>4</v>
      </c>
      <c r="P28" s="165">
        <v>4</v>
      </c>
      <c r="Q28" s="165">
        <v>4</v>
      </c>
      <c r="R28" s="165">
        <v>4</v>
      </c>
      <c r="S28" s="165">
        <v>4</v>
      </c>
      <c r="T28" s="165">
        <v>4</v>
      </c>
      <c r="U28" s="165">
        <v>8</v>
      </c>
      <c r="V28" s="165">
        <v>8</v>
      </c>
      <c r="W28" s="165">
        <v>8</v>
      </c>
      <c r="X28" s="165">
        <v>6</v>
      </c>
      <c r="Y28" s="165"/>
      <c r="Z28" s="217"/>
      <c r="AA28" s="206">
        <f t="shared" si="1"/>
        <v>90</v>
      </c>
      <c r="AB28" s="206"/>
    </row>
    <row r="29" spans="1:28" s="139" customFormat="1" ht="9" hidden="1">
      <c r="A29" s="134">
        <v>4</v>
      </c>
      <c r="B29" s="135" t="s">
        <v>138</v>
      </c>
      <c r="C29" s="221" t="s">
        <v>144</v>
      </c>
      <c r="D29" s="16" t="s">
        <v>215</v>
      </c>
      <c r="E29" s="165" t="e">
        <f>VLOOKUP(D29,'DANH SACH H'!#REF!,2,0)</f>
        <v>#REF!</v>
      </c>
      <c r="F29" s="165">
        <v>4</v>
      </c>
      <c r="G29" s="165">
        <v>4</v>
      </c>
      <c r="H29" s="165">
        <v>4</v>
      </c>
      <c r="I29" s="165">
        <v>4</v>
      </c>
      <c r="J29" s="165">
        <v>4</v>
      </c>
      <c r="K29" s="165">
        <v>4</v>
      </c>
      <c r="L29" s="165">
        <v>4</v>
      </c>
      <c r="M29" s="165">
        <v>4</v>
      </c>
      <c r="N29" s="165"/>
      <c r="O29" s="165"/>
      <c r="P29" s="165"/>
      <c r="Q29" s="165"/>
      <c r="R29" s="165"/>
      <c r="S29" s="165"/>
      <c r="T29" s="165"/>
      <c r="U29" s="165"/>
      <c r="V29" s="165"/>
      <c r="W29" s="165"/>
      <c r="X29" s="165"/>
      <c r="Y29" s="165"/>
      <c r="Z29" s="217"/>
      <c r="AA29" s="206">
        <f t="shared" si="1"/>
        <v>32</v>
      </c>
      <c r="AB29" s="206"/>
    </row>
    <row r="30" spans="1:28" s="139" customFormat="1" ht="9" hidden="1">
      <c r="A30" s="134">
        <v>5</v>
      </c>
      <c r="B30" s="135" t="s">
        <v>138</v>
      </c>
      <c r="C30" s="221" t="s">
        <v>150</v>
      </c>
      <c r="D30" s="16" t="s">
        <v>215</v>
      </c>
      <c r="E30" s="165" t="e">
        <f>VLOOKUP(D30,'DANH SACH H'!#REF!,2,0)</f>
        <v>#REF!</v>
      </c>
      <c r="F30" s="165">
        <v>4</v>
      </c>
      <c r="G30" s="165">
        <v>4</v>
      </c>
      <c r="H30" s="165">
        <v>4</v>
      </c>
      <c r="I30" s="165">
        <v>4</v>
      </c>
      <c r="J30" s="165">
        <v>4</v>
      </c>
      <c r="K30" s="165">
        <v>4</v>
      </c>
      <c r="L30" s="165">
        <v>4</v>
      </c>
      <c r="M30" s="165">
        <v>4</v>
      </c>
      <c r="N30" s="167"/>
      <c r="O30" s="165"/>
      <c r="P30" s="165"/>
      <c r="Q30" s="165"/>
      <c r="R30" s="165"/>
      <c r="S30" s="165"/>
      <c r="T30" s="165"/>
      <c r="U30" s="165"/>
      <c r="V30" s="165"/>
      <c r="W30" s="165"/>
      <c r="X30" s="165"/>
      <c r="Y30" s="165"/>
      <c r="Z30" s="217"/>
      <c r="AA30" s="206">
        <f t="shared" si="1"/>
        <v>32</v>
      </c>
      <c r="AB30" s="206"/>
    </row>
    <row r="31" spans="1:28" s="139" customFormat="1" ht="9" hidden="1">
      <c r="A31" s="134">
        <v>6</v>
      </c>
      <c r="B31" s="151" t="s">
        <v>138</v>
      </c>
      <c r="C31" s="221" t="s">
        <v>233</v>
      </c>
      <c r="D31" s="16" t="s">
        <v>213</v>
      </c>
      <c r="E31" s="165" t="e">
        <f>VLOOKUP(D31,'DANH SACH H'!#REF!,2,0)</f>
        <v>#REF!</v>
      </c>
      <c r="F31" s="165">
        <v>4</v>
      </c>
      <c r="G31" s="165">
        <v>4</v>
      </c>
      <c r="H31" s="165">
        <v>4</v>
      </c>
      <c r="I31" s="165">
        <v>4</v>
      </c>
      <c r="J31" s="165">
        <v>4</v>
      </c>
      <c r="K31" s="165">
        <v>4</v>
      </c>
      <c r="L31" s="165">
        <v>4</v>
      </c>
      <c r="M31" s="165">
        <v>4</v>
      </c>
      <c r="N31" s="165">
        <v>4</v>
      </c>
      <c r="O31" s="165">
        <v>4</v>
      </c>
      <c r="P31" s="165">
        <v>4</v>
      </c>
      <c r="Q31" s="165">
        <v>4</v>
      </c>
      <c r="R31" s="165">
        <v>4</v>
      </c>
      <c r="S31" s="165">
        <v>4</v>
      </c>
      <c r="T31" s="165">
        <v>4</v>
      </c>
      <c r="U31" s="165"/>
      <c r="V31" s="165"/>
      <c r="W31" s="165"/>
      <c r="X31" s="165"/>
      <c r="Y31" s="165"/>
      <c r="Z31" s="217"/>
      <c r="AA31" s="206">
        <f t="shared" si="1"/>
        <v>60</v>
      </c>
      <c r="AB31" s="206"/>
    </row>
    <row r="32" spans="1:28" s="139" customFormat="1" ht="9" hidden="1">
      <c r="A32" s="134">
        <v>7</v>
      </c>
      <c r="B32" s="122" t="s">
        <v>138</v>
      </c>
      <c r="C32" s="314" t="s">
        <v>240</v>
      </c>
      <c r="D32" s="16" t="s">
        <v>216</v>
      </c>
      <c r="E32" s="165" t="e">
        <f>VLOOKUP(D32,'DANH SACH H'!#REF!,2,0)</f>
        <v>#REF!</v>
      </c>
      <c r="F32" s="165">
        <v>4</v>
      </c>
      <c r="G32" s="165">
        <v>4</v>
      </c>
      <c r="H32" s="165">
        <v>4</v>
      </c>
      <c r="I32" s="165">
        <v>4</v>
      </c>
      <c r="J32" s="165">
        <v>4</v>
      </c>
      <c r="K32" s="165">
        <v>4</v>
      </c>
      <c r="L32" s="165">
        <v>4</v>
      </c>
      <c r="M32" s="165">
        <v>4</v>
      </c>
      <c r="N32" s="165">
        <v>4</v>
      </c>
      <c r="O32" s="165">
        <v>4</v>
      </c>
      <c r="P32" s="165">
        <v>4</v>
      </c>
      <c r="Q32" s="165">
        <v>4</v>
      </c>
      <c r="R32" s="165">
        <v>4</v>
      </c>
      <c r="S32" s="165">
        <v>4</v>
      </c>
      <c r="T32" s="165">
        <v>4</v>
      </c>
      <c r="U32" s="165"/>
      <c r="V32" s="165"/>
      <c r="W32" s="165"/>
      <c r="X32" s="165"/>
      <c r="Y32" s="165"/>
      <c r="Z32" s="217"/>
      <c r="AA32" s="206">
        <f t="shared" si="1"/>
        <v>60</v>
      </c>
      <c r="AB32" s="206"/>
    </row>
    <row r="33" spans="1:28" s="139" customFormat="1" ht="9" hidden="1">
      <c r="A33" s="134">
        <v>8</v>
      </c>
      <c r="B33" s="135" t="s">
        <v>138</v>
      </c>
      <c r="C33" s="239" t="s">
        <v>270</v>
      </c>
      <c r="D33" s="16" t="s">
        <v>216</v>
      </c>
      <c r="E33" s="165" t="e">
        <f>VLOOKUP(D33,'DANH SACH H'!#REF!,2,0)</f>
        <v>#REF!</v>
      </c>
      <c r="F33" s="165">
        <v>4</v>
      </c>
      <c r="G33" s="165">
        <v>4</v>
      </c>
      <c r="H33" s="165">
        <v>4</v>
      </c>
      <c r="I33" s="165">
        <v>3</v>
      </c>
      <c r="J33" s="165"/>
      <c r="K33" s="165"/>
      <c r="L33" s="165"/>
      <c r="M33" s="165"/>
      <c r="N33" s="165"/>
      <c r="O33" s="165"/>
      <c r="P33" s="165"/>
      <c r="Q33" s="165"/>
      <c r="R33" s="165"/>
      <c r="S33" s="165"/>
      <c r="T33" s="165"/>
      <c r="U33" s="165"/>
      <c r="V33" s="165"/>
      <c r="W33" s="165"/>
      <c r="X33" s="165"/>
      <c r="Y33" s="165"/>
      <c r="Z33" s="217"/>
      <c r="AA33" s="206"/>
      <c r="AB33" s="206"/>
    </row>
    <row r="34" spans="1:28" s="139" customFormat="1" ht="9" hidden="1">
      <c r="A34" s="134">
        <v>9</v>
      </c>
      <c r="B34" s="135" t="s">
        <v>138</v>
      </c>
      <c r="C34" s="221" t="s">
        <v>142</v>
      </c>
      <c r="D34" s="16" t="s">
        <v>216</v>
      </c>
      <c r="E34" s="165" t="e">
        <f>VLOOKUP(D34,'DANH SACH H'!#REF!,2,0)</f>
        <v>#REF!</v>
      </c>
      <c r="F34" s="165"/>
      <c r="G34" s="165"/>
      <c r="H34" s="165"/>
      <c r="I34" s="165">
        <v>4</v>
      </c>
      <c r="J34" s="165">
        <v>4</v>
      </c>
      <c r="K34" s="165">
        <v>4</v>
      </c>
      <c r="L34" s="165">
        <v>4</v>
      </c>
      <c r="M34" s="165">
        <v>4</v>
      </c>
      <c r="N34" s="165">
        <v>4</v>
      </c>
      <c r="O34" s="165">
        <v>4</v>
      </c>
      <c r="P34" s="165">
        <v>4</v>
      </c>
      <c r="Q34" s="165">
        <v>4</v>
      </c>
      <c r="R34" s="165">
        <v>4</v>
      </c>
      <c r="S34" s="165">
        <v>4</v>
      </c>
      <c r="T34" s="165">
        <v>4</v>
      </c>
      <c r="U34" s="165"/>
      <c r="V34" s="165"/>
      <c r="W34" s="165"/>
      <c r="X34" s="165"/>
      <c r="Y34" s="165"/>
      <c r="Z34" s="217"/>
      <c r="AA34" s="206">
        <f aca="true" t="shared" si="2" ref="AA34:AA56">SUM(F34:Y34)</f>
        <v>48</v>
      </c>
      <c r="AB34" s="206"/>
    </row>
    <row r="35" spans="1:28" s="139" customFormat="1" ht="9" hidden="1">
      <c r="A35" s="134">
        <v>10</v>
      </c>
      <c r="B35" s="135" t="s">
        <v>138</v>
      </c>
      <c r="C35" s="221" t="s">
        <v>143</v>
      </c>
      <c r="D35" s="16" t="s">
        <v>216</v>
      </c>
      <c r="E35" s="165" t="e">
        <f>VLOOKUP(D35,'DANH SACH H'!#REF!,2,0)</f>
        <v>#REF!</v>
      </c>
      <c r="F35" s="165"/>
      <c r="G35" s="165"/>
      <c r="H35" s="165"/>
      <c r="I35" s="165">
        <v>4</v>
      </c>
      <c r="J35" s="165">
        <v>4</v>
      </c>
      <c r="K35" s="165">
        <v>4</v>
      </c>
      <c r="L35" s="165">
        <v>4</v>
      </c>
      <c r="M35" s="165">
        <v>4</v>
      </c>
      <c r="N35" s="165">
        <v>4</v>
      </c>
      <c r="O35" s="165">
        <v>4</v>
      </c>
      <c r="P35" s="165">
        <v>4</v>
      </c>
      <c r="Q35" s="165">
        <v>4</v>
      </c>
      <c r="R35" s="165">
        <v>4</v>
      </c>
      <c r="S35" s="165">
        <v>4</v>
      </c>
      <c r="T35" s="165">
        <v>1</v>
      </c>
      <c r="U35" s="165"/>
      <c r="V35" s="165"/>
      <c r="W35" s="165"/>
      <c r="X35" s="165"/>
      <c r="Y35" s="165"/>
      <c r="Z35" s="217"/>
      <c r="AA35" s="206">
        <f t="shared" si="2"/>
        <v>45</v>
      </c>
      <c r="AB35" s="206"/>
    </row>
    <row r="36" spans="1:28" s="139" customFormat="1" ht="9.75" hidden="1" thickBot="1">
      <c r="A36" s="215">
        <v>11</v>
      </c>
      <c r="B36" s="246" t="s">
        <v>138</v>
      </c>
      <c r="C36" s="121" t="s">
        <v>144</v>
      </c>
      <c r="D36" s="112" t="s">
        <v>216</v>
      </c>
      <c r="E36" s="117" t="e">
        <f>VLOOKUP(D36,'DANH SACH H'!#REF!,2,0)</f>
        <v>#REF!</v>
      </c>
      <c r="F36" s="117"/>
      <c r="G36" s="117"/>
      <c r="H36" s="117"/>
      <c r="I36" s="117">
        <v>4</v>
      </c>
      <c r="J36" s="117">
        <v>4</v>
      </c>
      <c r="K36" s="117">
        <v>4</v>
      </c>
      <c r="L36" s="117">
        <v>4</v>
      </c>
      <c r="M36" s="117">
        <v>4</v>
      </c>
      <c r="N36" s="117">
        <v>4</v>
      </c>
      <c r="O36" s="117">
        <v>4</v>
      </c>
      <c r="P36" s="117">
        <v>4</v>
      </c>
      <c r="Q36" s="117"/>
      <c r="R36" s="117"/>
      <c r="S36" s="117"/>
      <c r="T36" s="117"/>
      <c r="U36" s="117"/>
      <c r="V36" s="117"/>
      <c r="W36" s="117"/>
      <c r="X36" s="117"/>
      <c r="Y36" s="117"/>
      <c r="Z36" s="230"/>
      <c r="AA36" s="206">
        <f t="shared" si="2"/>
        <v>32</v>
      </c>
      <c r="AB36" s="206"/>
    </row>
    <row r="37" spans="1:28" s="139" customFormat="1" ht="9" hidden="1">
      <c r="A37" s="161">
        <v>1</v>
      </c>
      <c r="B37" s="228" t="s">
        <v>138</v>
      </c>
      <c r="C37" s="231" t="s">
        <v>150</v>
      </c>
      <c r="D37" s="39" t="s">
        <v>216</v>
      </c>
      <c r="E37" s="216" t="e">
        <f>VLOOKUP(D37,'DANH SACH H'!#REF!,2,0)</f>
        <v>#REF!</v>
      </c>
      <c r="F37" s="216"/>
      <c r="G37" s="216"/>
      <c r="H37" s="216"/>
      <c r="I37" s="216">
        <v>4</v>
      </c>
      <c r="J37" s="216">
        <v>4</v>
      </c>
      <c r="K37" s="216">
        <v>4</v>
      </c>
      <c r="L37" s="216">
        <v>4</v>
      </c>
      <c r="M37" s="216">
        <v>4</v>
      </c>
      <c r="N37" s="216">
        <v>4</v>
      </c>
      <c r="O37" s="216">
        <v>4</v>
      </c>
      <c r="P37" s="216">
        <v>4</v>
      </c>
      <c r="Q37" s="216"/>
      <c r="R37" s="216"/>
      <c r="S37" s="216"/>
      <c r="T37" s="216"/>
      <c r="U37" s="216"/>
      <c r="V37" s="216"/>
      <c r="W37" s="216"/>
      <c r="X37" s="216"/>
      <c r="Y37" s="216"/>
      <c r="Z37" s="232"/>
      <c r="AA37" s="206">
        <f t="shared" si="2"/>
        <v>32</v>
      </c>
      <c r="AB37" s="206"/>
    </row>
    <row r="38" spans="1:28" s="139" customFormat="1" ht="9" hidden="1">
      <c r="A38" s="134">
        <v>2</v>
      </c>
      <c r="B38" s="135" t="s">
        <v>138</v>
      </c>
      <c r="C38" s="314" t="s">
        <v>240</v>
      </c>
      <c r="D38" s="16" t="s">
        <v>214</v>
      </c>
      <c r="E38" s="165" t="e">
        <f>VLOOKUP(D38,'DANH SACH H'!#REF!,2,0)</f>
        <v>#REF!</v>
      </c>
      <c r="F38" s="165">
        <v>4</v>
      </c>
      <c r="G38" s="165">
        <v>4</v>
      </c>
      <c r="H38" s="165">
        <v>4</v>
      </c>
      <c r="I38" s="165">
        <v>4</v>
      </c>
      <c r="J38" s="165">
        <v>4</v>
      </c>
      <c r="K38" s="165">
        <v>4</v>
      </c>
      <c r="L38" s="165">
        <v>4</v>
      </c>
      <c r="M38" s="165">
        <v>4</v>
      </c>
      <c r="N38" s="165">
        <v>4</v>
      </c>
      <c r="O38" s="165">
        <v>4</v>
      </c>
      <c r="P38" s="165">
        <v>4</v>
      </c>
      <c r="Q38" s="165">
        <v>4</v>
      </c>
      <c r="R38" s="165">
        <v>4</v>
      </c>
      <c r="S38" s="165">
        <v>4</v>
      </c>
      <c r="T38" s="165">
        <v>4</v>
      </c>
      <c r="U38" s="165"/>
      <c r="V38" s="165"/>
      <c r="W38" s="165"/>
      <c r="X38" s="165"/>
      <c r="Y38" s="165"/>
      <c r="Z38" s="217"/>
      <c r="AA38" s="206">
        <f t="shared" si="2"/>
        <v>60</v>
      </c>
      <c r="AB38" s="206"/>
    </row>
    <row r="39" spans="1:28" s="139" customFormat="1" ht="9" hidden="1">
      <c r="A39" s="134">
        <v>3</v>
      </c>
      <c r="B39" s="135" t="s">
        <v>138</v>
      </c>
      <c r="C39" s="221" t="s">
        <v>142</v>
      </c>
      <c r="D39" s="16" t="s">
        <v>214</v>
      </c>
      <c r="E39" s="165" t="e">
        <f>VLOOKUP(D39,'DANH SACH H'!#REF!,2,0)</f>
        <v>#REF!</v>
      </c>
      <c r="F39" s="165"/>
      <c r="G39" s="165"/>
      <c r="H39" s="165">
        <v>4</v>
      </c>
      <c r="I39" s="165">
        <v>4</v>
      </c>
      <c r="J39" s="165">
        <v>4</v>
      </c>
      <c r="K39" s="165">
        <v>4</v>
      </c>
      <c r="L39" s="165">
        <v>4</v>
      </c>
      <c r="M39" s="165">
        <v>4</v>
      </c>
      <c r="N39" s="165">
        <v>4</v>
      </c>
      <c r="O39" s="165">
        <v>4</v>
      </c>
      <c r="P39" s="165">
        <v>4</v>
      </c>
      <c r="Q39" s="165">
        <v>4</v>
      </c>
      <c r="R39" s="165">
        <v>4</v>
      </c>
      <c r="S39" s="165">
        <v>4</v>
      </c>
      <c r="T39" s="165"/>
      <c r="U39" s="165"/>
      <c r="V39" s="165"/>
      <c r="W39" s="165"/>
      <c r="X39" s="165"/>
      <c r="Y39" s="165"/>
      <c r="Z39" s="217"/>
      <c r="AA39" s="206">
        <f t="shared" si="2"/>
        <v>48</v>
      </c>
      <c r="AB39" s="206"/>
    </row>
    <row r="40" spans="1:28" s="139" customFormat="1" ht="9" hidden="1">
      <c r="A40" s="134">
        <v>4</v>
      </c>
      <c r="B40" s="135" t="s">
        <v>138</v>
      </c>
      <c r="C40" s="221" t="s">
        <v>143</v>
      </c>
      <c r="D40" s="16" t="s">
        <v>214</v>
      </c>
      <c r="E40" s="165" t="e">
        <f>VLOOKUP(D40,'DANH SACH H'!#REF!,2,0)</f>
        <v>#REF!</v>
      </c>
      <c r="F40" s="165"/>
      <c r="G40" s="165"/>
      <c r="H40" s="165">
        <v>4</v>
      </c>
      <c r="I40" s="165">
        <v>4</v>
      </c>
      <c r="J40" s="165">
        <v>4</v>
      </c>
      <c r="K40" s="165">
        <v>4</v>
      </c>
      <c r="L40" s="165">
        <v>4</v>
      </c>
      <c r="M40" s="165">
        <v>4</v>
      </c>
      <c r="N40" s="165">
        <v>4</v>
      </c>
      <c r="O40" s="165">
        <v>4</v>
      </c>
      <c r="P40" s="165">
        <v>4</v>
      </c>
      <c r="Q40" s="165">
        <v>4</v>
      </c>
      <c r="R40" s="165">
        <v>4</v>
      </c>
      <c r="S40" s="165">
        <v>1</v>
      </c>
      <c r="T40" s="165"/>
      <c r="U40" s="165"/>
      <c r="V40" s="165"/>
      <c r="W40" s="165"/>
      <c r="X40" s="165"/>
      <c r="Y40" s="165"/>
      <c r="Z40" s="217"/>
      <c r="AA40" s="206">
        <f t="shared" si="2"/>
        <v>45</v>
      </c>
      <c r="AB40" s="206"/>
    </row>
    <row r="41" spans="1:28" s="139" customFormat="1" ht="9" hidden="1">
      <c r="A41" s="134">
        <v>5</v>
      </c>
      <c r="B41" s="135" t="s">
        <v>138</v>
      </c>
      <c r="C41" s="221" t="s">
        <v>144</v>
      </c>
      <c r="D41" s="16" t="s">
        <v>214</v>
      </c>
      <c r="E41" s="165" t="e">
        <f>VLOOKUP(D41,'DANH SACH H'!#REF!,2,0)</f>
        <v>#REF!</v>
      </c>
      <c r="F41" s="165"/>
      <c r="G41" s="165"/>
      <c r="H41" s="165">
        <v>4</v>
      </c>
      <c r="I41" s="165">
        <v>4</v>
      </c>
      <c r="J41" s="165">
        <v>4</v>
      </c>
      <c r="K41" s="165">
        <v>4</v>
      </c>
      <c r="L41" s="165">
        <v>4</v>
      </c>
      <c r="M41" s="165">
        <v>4</v>
      </c>
      <c r="N41" s="165">
        <v>4</v>
      </c>
      <c r="O41" s="165">
        <v>4</v>
      </c>
      <c r="P41" s="165"/>
      <c r="Q41" s="165"/>
      <c r="R41" s="165"/>
      <c r="S41" s="165"/>
      <c r="T41" s="165"/>
      <c r="U41" s="165"/>
      <c r="V41" s="165"/>
      <c r="W41" s="165"/>
      <c r="X41" s="165"/>
      <c r="Y41" s="165"/>
      <c r="Z41" s="217"/>
      <c r="AA41" s="206">
        <f t="shared" si="2"/>
        <v>32</v>
      </c>
      <c r="AB41" s="206"/>
    </row>
    <row r="42" spans="1:28" s="139" customFormat="1" ht="9" hidden="1">
      <c r="A42" s="134">
        <v>6</v>
      </c>
      <c r="B42" s="41" t="s">
        <v>138</v>
      </c>
      <c r="C42" s="221" t="s">
        <v>150</v>
      </c>
      <c r="D42" s="16" t="s">
        <v>214</v>
      </c>
      <c r="E42" s="165" t="e">
        <f>VLOOKUP(D42,'DANH SACH H'!#REF!,2,0)</f>
        <v>#REF!</v>
      </c>
      <c r="F42" s="165"/>
      <c r="G42" s="165"/>
      <c r="H42" s="165">
        <v>4</v>
      </c>
      <c r="I42" s="165">
        <v>4</v>
      </c>
      <c r="J42" s="165">
        <v>4</v>
      </c>
      <c r="K42" s="165">
        <v>4</v>
      </c>
      <c r="L42" s="165">
        <v>4</v>
      </c>
      <c r="M42" s="165">
        <v>4</v>
      </c>
      <c r="N42" s="165">
        <v>4</v>
      </c>
      <c r="O42" s="165">
        <v>4</v>
      </c>
      <c r="P42" s="165"/>
      <c r="Q42" s="165"/>
      <c r="R42" s="165"/>
      <c r="S42" s="165"/>
      <c r="T42" s="165"/>
      <c r="U42" s="165"/>
      <c r="V42" s="165"/>
      <c r="W42" s="165"/>
      <c r="X42" s="165"/>
      <c r="Y42" s="165"/>
      <c r="Z42" s="217"/>
      <c r="AA42" s="206">
        <f t="shared" si="2"/>
        <v>32</v>
      </c>
      <c r="AB42" s="206"/>
    </row>
    <row r="43" spans="1:28" s="139" customFormat="1" ht="9" hidden="1">
      <c r="A43" s="134">
        <v>7</v>
      </c>
      <c r="B43" s="135" t="s">
        <v>138</v>
      </c>
      <c r="C43" s="221" t="s">
        <v>244</v>
      </c>
      <c r="D43" s="16" t="s">
        <v>243</v>
      </c>
      <c r="E43" s="165" t="e">
        <f>VLOOKUP(D43,'DANH SACH H'!#REF!,2,0)</f>
        <v>#REF!</v>
      </c>
      <c r="F43" s="165"/>
      <c r="G43" s="165"/>
      <c r="H43" s="165"/>
      <c r="I43" s="165"/>
      <c r="J43" s="165"/>
      <c r="K43" s="165"/>
      <c r="L43" s="165"/>
      <c r="M43" s="165"/>
      <c r="N43" s="165"/>
      <c r="O43" s="165">
        <v>4</v>
      </c>
      <c r="P43" s="165">
        <v>4</v>
      </c>
      <c r="Q43" s="165">
        <v>4</v>
      </c>
      <c r="R43" s="165">
        <v>4</v>
      </c>
      <c r="S43" s="165">
        <v>4</v>
      </c>
      <c r="T43" s="165">
        <v>4</v>
      </c>
      <c r="U43" s="165">
        <v>4</v>
      </c>
      <c r="V43" s="165">
        <v>2</v>
      </c>
      <c r="W43" s="165"/>
      <c r="X43" s="165"/>
      <c r="Y43" s="165"/>
      <c r="Z43" s="217"/>
      <c r="AA43" s="206">
        <f t="shared" si="2"/>
        <v>30</v>
      </c>
      <c r="AB43" s="206"/>
    </row>
    <row r="44" spans="1:28" s="139" customFormat="1" ht="12" customHeight="1" hidden="1" thickBot="1">
      <c r="A44" s="215">
        <v>8</v>
      </c>
      <c r="B44" s="246" t="s">
        <v>138</v>
      </c>
      <c r="C44" s="121" t="s">
        <v>245</v>
      </c>
      <c r="D44" s="112" t="s">
        <v>243</v>
      </c>
      <c r="E44" s="117" t="e">
        <f>VLOOKUP(D44,'DANH SACH H'!#REF!,2,0)</f>
        <v>#REF!</v>
      </c>
      <c r="F44" s="117"/>
      <c r="G44" s="117"/>
      <c r="H44" s="117"/>
      <c r="I44" s="117"/>
      <c r="J44" s="123"/>
      <c r="K44" s="123"/>
      <c r="L44" s="123"/>
      <c r="M44" s="123"/>
      <c r="N44" s="123"/>
      <c r="O44" s="117"/>
      <c r="P44" s="117"/>
      <c r="Q44" s="117"/>
      <c r="R44" s="117"/>
      <c r="S44" s="117"/>
      <c r="T44" s="117"/>
      <c r="U44" s="117"/>
      <c r="V44" s="117"/>
      <c r="W44" s="117"/>
      <c r="X44" s="117"/>
      <c r="Y44" s="117"/>
      <c r="Z44" s="230"/>
      <c r="AA44" s="206">
        <f t="shared" si="2"/>
        <v>0</v>
      </c>
      <c r="AB44" s="206"/>
    </row>
    <row r="45" spans="1:28" s="139" customFormat="1" ht="12" customHeight="1" hidden="1" thickBot="1">
      <c r="A45" s="161">
        <v>1</v>
      </c>
      <c r="B45" s="228" t="s">
        <v>138</v>
      </c>
      <c r="C45" s="231" t="s">
        <v>142</v>
      </c>
      <c r="D45" s="39" t="s">
        <v>243</v>
      </c>
      <c r="E45" s="216" t="e">
        <f>VLOOKUP(D45,'DANH SACH H'!#REF!,2,0)</f>
        <v>#REF!</v>
      </c>
      <c r="F45" s="216"/>
      <c r="G45" s="216">
        <v>4</v>
      </c>
      <c r="H45" s="216">
        <v>4</v>
      </c>
      <c r="I45" s="216">
        <v>4</v>
      </c>
      <c r="J45" s="216">
        <v>4</v>
      </c>
      <c r="K45" s="216">
        <v>4</v>
      </c>
      <c r="L45" s="216">
        <v>4</v>
      </c>
      <c r="M45" s="216">
        <v>4</v>
      </c>
      <c r="N45" s="216">
        <v>4</v>
      </c>
      <c r="O45" s="216">
        <v>4</v>
      </c>
      <c r="P45" s="216">
        <v>4</v>
      </c>
      <c r="Q45" s="216">
        <v>4</v>
      </c>
      <c r="R45" s="216">
        <v>4</v>
      </c>
      <c r="S45" s="216"/>
      <c r="T45" s="216"/>
      <c r="U45" s="216"/>
      <c r="V45" s="216"/>
      <c r="W45" s="216"/>
      <c r="X45" s="216"/>
      <c r="Y45" s="216"/>
      <c r="Z45" s="232"/>
      <c r="AA45" s="206">
        <f t="shared" si="2"/>
        <v>48</v>
      </c>
      <c r="AB45" s="206"/>
    </row>
    <row r="46" spans="1:28" s="139" customFormat="1" ht="9" hidden="1">
      <c r="A46" s="134"/>
      <c r="B46" s="135" t="s">
        <v>138</v>
      </c>
      <c r="C46" s="221" t="s">
        <v>143</v>
      </c>
      <c r="D46" s="39" t="s">
        <v>243</v>
      </c>
      <c r="E46" s="216" t="e">
        <f>VLOOKUP(D46,'DANH SACH H'!#REF!,2,0)</f>
        <v>#REF!</v>
      </c>
      <c r="F46" s="165"/>
      <c r="G46" s="165">
        <v>4</v>
      </c>
      <c r="H46" s="165">
        <v>4</v>
      </c>
      <c r="I46" s="165">
        <v>4</v>
      </c>
      <c r="J46" s="165">
        <v>4</v>
      </c>
      <c r="K46" s="165">
        <v>4</v>
      </c>
      <c r="L46" s="165">
        <v>4</v>
      </c>
      <c r="M46" s="165">
        <v>4</v>
      </c>
      <c r="N46" s="165">
        <v>4</v>
      </c>
      <c r="O46" s="165">
        <v>4</v>
      </c>
      <c r="P46" s="165">
        <v>4</v>
      </c>
      <c r="Q46" s="165">
        <v>4</v>
      </c>
      <c r="R46" s="165">
        <v>1</v>
      </c>
      <c r="S46" s="165"/>
      <c r="T46" s="165"/>
      <c r="U46" s="165"/>
      <c r="V46" s="165"/>
      <c r="W46" s="165"/>
      <c r="X46" s="165"/>
      <c r="Y46" s="165"/>
      <c r="Z46" s="217"/>
      <c r="AA46" s="206">
        <f t="shared" si="2"/>
        <v>45</v>
      </c>
      <c r="AB46" s="206"/>
    </row>
    <row r="47" spans="1:28" s="139" customFormat="1" ht="9" hidden="1">
      <c r="A47" s="134">
        <v>2</v>
      </c>
      <c r="B47" s="135" t="s">
        <v>138</v>
      </c>
      <c r="C47" s="319" t="s">
        <v>144</v>
      </c>
      <c r="D47" s="16" t="s">
        <v>243</v>
      </c>
      <c r="E47" s="165" t="e">
        <f>VLOOKUP(D47,'DANH SACH H'!#REF!,2,0)</f>
        <v>#REF!</v>
      </c>
      <c r="F47" s="165"/>
      <c r="G47" s="165">
        <v>4</v>
      </c>
      <c r="H47" s="165">
        <v>4</v>
      </c>
      <c r="I47" s="165">
        <v>4</v>
      </c>
      <c r="J47" s="165">
        <v>4</v>
      </c>
      <c r="K47" s="165">
        <v>4</v>
      </c>
      <c r="L47" s="165">
        <v>4</v>
      </c>
      <c r="M47" s="165">
        <v>4</v>
      </c>
      <c r="N47" s="165">
        <v>4</v>
      </c>
      <c r="O47" s="165"/>
      <c r="P47" s="165"/>
      <c r="Q47" s="165"/>
      <c r="R47" s="165"/>
      <c r="S47" s="165"/>
      <c r="T47" s="165"/>
      <c r="U47" s="165"/>
      <c r="V47" s="165"/>
      <c r="W47" s="165"/>
      <c r="X47" s="165"/>
      <c r="Y47" s="165"/>
      <c r="Z47" s="217"/>
      <c r="AA47" s="206">
        <f t="shared" si="2"/>
        <v>32</v>
      </c>
      <c r="AB47" s="206"/>
    </row>
    <row r="48" spans="1:28" s="139" customFormat="1" ht="9" hidden="1">
      <c r="A48" s="134"/>
      <c r="B48" s="135" t="s">
        <v>138</v>
      </c>
      <c r="C48" s="221" t="s">
        <v>150</v>
      </c>
      <c r="D48" s="16" t="s">
        <v>243</v>
      </c>
      <c r="E48" s="165" t="e">
        <f>VLOOKUP(D48,'DANH SACH H'!#REF!,2,0)</f>
        <v>#REF!</v>
      </c>
      <c r="F48" s="165"/>
      <c r="G48" s="165"/>
      <c r="H48" s="165"/>
      <c r="I48" s="165"/>
      <c r="J48" s="167"/>
      <c r="K48" s="167"/>
      <c r="L48" s="167"/>
      <c r="M48" s="167"/>
      <c r="N48" s="167"/>
      <c r="O48" s="165">
        <v>4</v>
      </c>
      <c r="P48" s="165">
        <v>4</v>
      </c>
      <c r="Q48" s="165">
        <v>4</v>
      </c>
      <c r="R48" s="165">
        <v>4</v>
      </c>
      <c r="S48" s="165">
        <v>4</v>
      </c>
      <c r="T48" s="165">
        <v>4</v>
      </c>
      <c r="U48" s="165">
        <v>4</v>
      </c>
      <c r="V48" s="165">
        <v>4</v>
      </c>
      <c r="W48" s="165"/>
      <c r="X48" s="165"/>
      <c r="Y48" s="165"/>
      <c r="Z48" s="217"/>
      <c r="AA48" s="206">
        <f t="shared" si="2"/>
        <v>32</v>
      </c>
      <c r="AB48" s="206"/>
    </row>
    <row r="49" spans="1:28" s="139" customFormat="1" ht="9" hidden="1">
      <c r="A49" s="134"/>
      <c r="B49" s="135" t="s">
        <v>138</v>
      </c>
      <c r="C49" s="221" t="s">
        <v>244</v>
      </c>
      <c r="D49" s="16" t="s">
        <v>322</v>
      </c>
      <c r="E49" s="165" t="e">
        <f>VLOOKUP(D49,'DANH SACH H'!#REF!,2,0)</f>
        <v>#REF!</v>
      </c>
      <c r="F49" s="165">
        <v>4</v>
      </c>
      <c r="G49" s="165">
        <v>4</v>
      </c>
      <c r="H49" s="165">
        <v>4</v>
      </c>
      <c r="I49" s="165">
        <v>4</v>
      </c>
      <c r="J49" s="165">
        <v>4</v>
      </c>
      <c r="K49" s="165">
        <v>4</v>
      </c>
      <c r="L49" s="165">
        <v>4</v>
      </c>
      <c r="M49" s="165">
        <v>4</v>
      </c>
      <c r="N49" s="165">
        <v>4</v>
      </c>
      <c r="O49" s="165">
        <v>4</v>
      </c>
      <c r="P49" s="165">
        <v>4</v>
      </c>
      <c r="Q49" s="165">
        <v>4</v>
      </c>
      <c r="R49" s="165">
        <v>4</v>
      </c>
      <c r="S49" s="165">
        <v>4</v>
      </c>
      <c r="T49" s="165">
        <v>4</v>
      </c>
      <c r="U49" s="165"/>
      <c r="V49" s="165"/>
      <c r="W49" s="165"/>
      <c r="X49" s="165"/>
      <c r="Y49" s="165"/>
      <c r="Z49" s="217"/>
      <c r="AA49" s="206">
        <f t="shared" si="2"/>
        <v>60</v>
      </c>
      <c r="AB49" s="206"/>
    </row>
    <row r="50" spans="1:28" s="139" customFormat="1" ht="9" hidden="1">
      <c r="A50" s="134">
        <v>4</v>
      </c>
      <c r="B50" s="135" t="s">
        <v>138</v>
      </c>
      <c r="C50" s="221" t="s">
        <v>245</v>
      </c>
      <c r="D50" s="16" t="s">
        <v>322</v>
      </c>
      <c r="E50" s="165" t="e">
        <f>VLOOKUP(D50,'DANH SACH H'!#REF!,2,0)</f>
        <v>#REF!</v>
      </c>
      <c r="F50" s="165"/>
      <c r="G50" s="165"/>
      <c r="H50" s="165"/>
      <c r="I50" s="165"/>
      <c r="J50" s="165"/>
      <c r="K50" s="165"/>
      <c r="L50" s="165"/>
      <c r="M50" s="165"/>
      <c r="N50" s="165"/>
      <c r="O50" s="165"/>
      <c r="P50" s="165"/>
      <c r="Q50" s="165"/>
      <c r="R50" s="165"/>
      <c r="S50" s="165"/>
      <c r="T50" s="165"/>
      <c r="U50" s="165"/>
      <c r="V50" s="165"/>
      <c r="W50" s="165"/>
      <c r="X50" s="165"/>
      <c r="Y50" s="165"/>
      <c r="Z50" s="217"/>
      <c r="AA50" s="206">
        <f t="shared" si="2"/>
        <v>0</v>
      </c>
      <c r="AB50" s="206"/>
    </row>
    <row r="51" spans="1:28" s="139" customFormat="1" ht="9" hidden="1">
      <c r="A51" s="134">
        <v>6</v>
      </c>
      <c r="B51" s="122" t="s">
        <v>158</v>
      </c>
      <c r="C51" s="239" t="s">
        <v>182</v>
      </c>
      <c r="D51" s="16" t="s">
        <v>221</v>
      </c>
      <c r="E51" s="165" t="e">
        <f>VLOOKUP(D51,'DANH SACH H'!#REF!,2,0)</f>
        <v>#REF!</v>
      </c>
      <c r="F51" s="165">
        <v>4</v>
      </c>
      <c r="G51" s="165">
        <v>4</v>
      </c>
      <c r="H51" s="165">
        <v>4</v>
      </c>
      <c r="I51" s="165">
        <v>4</v>
      </c>
      <c r="J51" s="165">
        <v>4</v>
      </c>
      <c r="K51" s="165">
        <v>4</v>
      </c>
      <c r="L51" s="165">
        <v>4</v>
      </c>
      <c r="M51" s="165">
        <v>4</v>
      </c>
      <c r="N51" s="165">
        <v>4</v>
      </c>
      <c r="O51" s="165">
        <v>4</v>
      </c>
      <c r="P51" s="165">
        <v>4</v>
      </c>
      <c r="Q51" s="165">
        <v>1</v>
      </c>
      <c r="R51" s="165"/>
      <c r="S51" s="165"/>
      <c r="T51" s="165"/>
      <c r="U51" s="165"/>
      <c r="V51" s="165"/>
      <c r="W51" s="165"/>
      <c r="X51" s="165"/>
      <c r="Y51" s="165"/>
      <c r="Z51" s="217"/>
      <c r="AA51" s="125">
        <f t="shared" si="2"/>
        <v>45</v>
      </c>
      <c r="AB51" s="206"/>
    </row>
    <row r="52" spans="1:28" s="139" customFormat="1" ht="9" hidden="1">
      <c r="A52" s="207">
        <v>7</v>
      </c>
      <c r="B52" s="220" t="s">
        <v>158</v>
      </c>
      <c r="C52" s="343" t="s">
        <v>232</v>
      </c>
      <c r="D52" s="124" t="s">
        <v>213</v>
      </c>
      <c r="E52" s="218" t="e">
        <f>VLOOKUP(D52,'DANH SACH H'!#REF!,2,0)</f>
        <v>#REF!</v>
      </c>
      <c r="F52" s="218">
        <v>4</v>
      </c>
      <c r="G52" s="218">
        <v>4</v>
      </c>
      <c r="H52" s="218">
        <v>4</v>
      </c>
      <c r="I52" s="218">
        <v>4</v>
      </c>
      <c r="J52" s="218">
        <v>4</v>
      </c>
      <c r="K52" s="218">
        <v>4</v>
      </c>
      <c r="L52" s="218">
        <v>4</v>
      </c>
      <c r="M52" s="218">
        <v>2</v>
      </c>
      <c r="N52" s="218"/>
      <c r="O52" s="218"/>
      <c r="P52" s="218"/>
      <c r="Q52" s="218"/>
      <c r="R52" s="218"/>
      <c r="S52" s="218"/>
      <c r="T52" s="218"/>
      <c r="U52" s="218"/>
      <c r="V52" s="218"/>
      <c r="W52" s="218"/>
      <c r="X52" s="218"/>
      <c r="Y52" s="218"/>
      <c r="Z52" s="219"/>
      <c r="AA52" s="206">
        <f t="shared" si="2"/>
        <v>30</v>
      </c>
      <c r="AB52" s="206"/>
    </row>
    <row r="53" spans="1:28" s="139" customFormat="1" ht="9">
      <c r="A53" s="344">
        <v>8</v>
      </c>
      <c r="B53" s="345" t="s">
        <v>136</v>
      </c>
      <c r="C53" s="346" t="s">
        <v>224</v>
      </c>
      <c r="D53" s="39" t="s">
        <v>221</v>
      </c>
      <c r="E53" s="216" t="e">
        <f>VLOOKUP(D53,'DANH SACH H'!#REF!,2,0)</f>
        <v>#REF!</v>
      </c>
      <c r="F53" s="216">
        <v>8</v>
      </c>
      <c r="G53" s="216">
        <v>8</v>
      </c>
      <c r="H53" s="216">
        <v>8</v>
      </c>
      <c r="I53" s="216">
        <v>8</v>
      </c>
      <c r="J53" s="216">
        <v>8</v>
      </c>
      <c r="K53" s="216">
        <v>8</v>
      </c>
      <c r="L53" s="216">
        <v>8</v>
      </c>
      <c r="M53" s="216">
        <v>4</v>
      </c>
      <c r="N53" s="216"/>
      <c r="O53" s="216"/>
      <c r="P53" s="216"/>
      <c r="Q53" s="216"/>
      <c r="R53" s="216"/>
      <c r="S53" s="216"/>
      <c r="T53" s="216"/>
      <c r="U53" s="216"/>
      <c r="V53" s="216"/>
      <c r="W53" s="216"/>
      <c r="X53" s="216"/>
      <c r="Y53" s="216"/>
      <c r="Z53" s="232"/>
      <c r="AA53" s="125">
        <f t="shared" si="2"/>
        <v>60</v>
      </c>
      <c r="AB53" s="206"/>
    </row>
    <row r="54" spans="1:28" s="139" customFormat="1" ht="9">
      <c r="A54" s="134">
        <v>9</v>
      </c>
      <c r="B54" s="122" t="s">
        <v>136</v>
      </c>
      <c r="C54" s="239" t="s">
        <v>227</v>
      </c>
      <c r="D54" s="16" t="s">
        <v>221</v>
      </c>
      <c r="E54" s="165" t="e">
        <f>VLOOKUP(D54,'DANH SACH H'!#REF!,2,0)</f>
        <v>#REF!</v>
      </c>
      <c r="F54" s="165">
        <v>4</v>
      </c>
      <c r="G54" s="165">
        <v>4</v>
      </c>
      <c r="H54" s="165">
        <v>4</v>
      </c>
      <c r="I54" s="165">
        <v>4</v>
      </c>
      <c r="J54" s="165">
        <v>4</v>
      </c>
      <c r="K54" s="165">
        <v>4</v>
      </c>
      <c r="L54" s="165">
        <v>4</v>
      </c>
      <c r="M54" s="165">
        <v>4</v>
      </c>
      <c r="N54" s="165">
        <v>4</v>
      </c>
      <c r="O54" s="165">
        <v>4</v>
      </c>
      <c r="P54" s="165">
        <v>4</v>
      </c>
      <c r="Q54" s="165">
        <v>4</v>
      </c>
      <c r="R54" s="165">
        <v>4</v>
      </c>
      <c r="S54" s="165">
        <v>4</v>
      </c>
      <c r="T54" s="165">
        <v>4</v>
      </c>
      <c r="U54" s="165"/>
      <c r="V54" s="165"/>
      <c r="W54" s="165"/>
      <c r="X54" s="165"/>
      <c r="Y54" s="165"/>
      <c r="Z54" s="217"/>
      <c r="AA54" s="125">
        <f t="shared" si="2"/>
        <v>60</v>
      </c>
      <c r="AB54" s="206"/>
    </row>
    <row r="55" spans="1:28" s="139" customFormat="1" ht="9">
      <c r="A55" s="134">
        <v>2</v>
      </c>
      <c r="B55" s="122" t="s">
        <v>136</v>
      </c>
      <c r="C55" s="314" t="s">
        <v>241</v>
      </c>
      <c r="D55" s="16" t="s">
        <v>216</v>
      </c>
      <c r="E55" s="165" t="e">
        <f>VLOOKUP(D55,'DANH SACH H'!#REF!,2,0)</f>
        <v>#REF!</v>
      </c>
      <c r="F55" s="165"/>
      <c r="G55" s="165"/>
      <c r="H55" s="165"/>
      <c r="I55" s="165">
        <v>8</v>
      </c>
      <c r="J55" s="165">
        <v>8</v>
      </c>
      <c r="K55" s="165">
        <v>8</v>
      </c>
      <c r="L55" s="165">
        <v>8</v>
      </c>
      <c r="M55" s="165">
        <v>8</v>
      </c>
      <c r="N55" s="165">
        <v>8</v>
      </c>
      <c r="O55" s="165">
        <v>8</v>
      </c>
      <c r="P55" s="165">
        <v>8</v>
      </c>
      <c r="Q55" s="165">
        <v>8</v>
      </c>
      <c r="R55" s="165">
        <v>8</v>
      </c>
      <c r="S55" s="165">
        <v>8</v>
      </c>
      <c r="T55" s="165">
        <v>8</v>
      </c>
      <c r="U55" s="165">
        <v>8</v>
      </c>
      <c r="V55" s="165">
        <v>16</v>
      </c>
      <c r="W55" s="165"/>
      <c r="X55" s="165"/>
      <c r="Y55" s="165"/>
      <c r="Z55" s="217"/>
      <c r="AA55" s="206">
        <f t="shared" si="2"/>
        <v>120</v>
      </c>
      <c r="AB55" s="206"/>
    </row>
    <row r="56" spans="1:28" s="139" customFormat="1" ht="9">
      <c r="A56" s="134"/>
      <c r="B56" s="122" t="s">
        <v>136</v>
      </c>
      <c r="C56" s="314" t="s">
        <v>241</v>
      </c>
      <c r="D56" s="16" t="s">
        <v>214</v>
      </c>
      <c r="E56" s="165" t="e">
        <f>VLOOKUP(D56,'DANH SACH H'!#REF!,2,0)</f>
        <v>#REF!</v>
      </c>
      <c r="F56" s="165"/>
      <c r="G56" s="165"/>
      <c r="H56" s="165"/>
      <c r="I56" s="165">
        <v>8</v>
      </c>
      <c r="J56" s="165">
        <v>8</v>
      </c>
      <c r="K56" s="165">
        <v>8</v>
      </c>
      <c r="L56" s="165">
        <v>8</v>
      </c>
      <c r="M56" s="165">
        <v>8</v>
      </c>
      <c r="N56" s="165">
        <v>8</v>
      </c>
      <c r="O56" s="165">
        <v>8</v>
      </c>
      <c r="P56" s="165">
        <v>8</v>
      </c>
      <c r="Q56" s="165">
        <v>8</v>
      </c>
      <c r="R56" s="165">
        <v>8</v>
      </c>
      <c r="S56" s="165">
        <v>8</v>
      </c>
      <c r="T56" s="165">
        <v>8</v>
      </c>
      <c r="U56" s="165">
        <v>8</v>
      </c>
      <c r="V56" s="165">
        <v>16</v>
      </c>
      <c r="W56" s="165"/>
      <c r="X56" s="165"/>
      <c r="Y56" s="165"/>
      <c r="Z56" s="217"/>
      <c r="AA56" s="206">
        <f t="shared" si="2"/>
        <v>120</v>
      </c>
      <c r="AB56" s="206"/>
    </row>
    <row r="57" spans="1:28" s="139" customFormat="1" ht="9.75" thickBot="1">
      <c r="A57" s="215"/>
      <c r="B57" s="225" t="s">
        <v>136</v>
      </c>
      <c r="C57" s="116" t="s">
        <v>124</v>
      </c>
      <c r="D57" s="112" t="s">
        <v>215</v>
      </c>
      <c r="E57" s="117" t="e">
        <f>VLOOKUP(D57,'DANH SACH H'!#REF!,2,0)</f>
        <v>#REF!</v>
      </c>
      <c r="F57" s="117"/>
      <c r="G57" s="117"/>
      <c r="H57" s="117"/>
      <c r="I57" s="117"/>
      <c r="J57" s="117"/>
      <c r="K57" s="117"/>
      <c r="L57" s="117"/>
      <c r="M57" s="117"/>
      <c r="N57" s="117"/>
      <c r="O57" s="117"/>
      <c r="P57" s="117"/>
      <c r="Q57" s="117"/>
      <c r="R57" s="117"/>
      <c r="S57" s="117"/>
      <c r="T57" s="117"/>
      <c r="U57" s="117"/>
      <c r="V57" s="117"/>
      <c r="W57" s="117"/>
      <c r="X57" s="117"/>
      <c r="Y57" s="117"/>
      <c r="Z57" s="230"/>
      <c r="AA57" s="206"/>
      <c r="AB57" s="206"/>
    </row>
    <row r="58" spans="1:28" s="139" customFormat="1" ht="18">
      <c r="A58" s="161"/>
      <c r="B58" s="347" t="s">
        <v>92</v>
      </c>
      <c r="C58" s="237" t="s">
        <v>226</v>
      </c>
      <c r="D58" s="39" t="s">
        <v>221</v>
      </c>
      <c r="E58" s="216" t="e">
        <f>VLOOKUP(D58,'DANH SACH H'!#REF!,2,0)</f>
        <v>#REF!</v>
      </c>
      <c r="F58" s="216">
        <v>8</v>
      </c>
      <c r="G58" s="216">
        <v>8</v>
      </c>
      <c r="H58" s="216">
        <v>8</v>
      </c>
      <c r="I58" s="216">
        <v>8</v>
      </c>
      <c r="J58" s="216">
        <v>8</v>
      </c>
      <c r="K58" s="216">
        <v>8</v>
      </c>
      <c r="L58" s="216">
        <v>8</v>
      </c>
      <c r="M58" s="216">
        <v>8</v>
      </c>
      <c r="N58" s="216">
        <v>8</v>
      </c>
      <c r="O58" s="216">
        <v>8</v>
      </c>
      <c r="P58" s="216">
        <v>8</v>
      </c>
      <c r="Q58" s="216">
        <v>2</v>
      </c>
      <c r="R58" s="216"/>
      <c r="S58" s="216"/>
      <c r="T58" s="216"/>
      <c r="U58" s="216"/>
      <c r="V58" s="216"/>
      <c r="W58" s="216"/>
      <c r="X58" s="216"/>
      <c r="Y58" s="216"/>
      <c r="Z58" s="232"/>
      <c r="AA58" s="125">
        <f>SUM(F58:Y58)</f>
        <v>90</v>
      </c>
      <c r="AB58" s="206"/>
    </row>
    <row r="59" spans="1:28" s="139" customFormat="1" ht="9">
      <c r="A59" s="134">
        <v>4</v>
      </c>
      <c r="B59" s="122" t="s">
        <v>92</v>
      </c>
      <c r="C59" s="221" t="s">
        <v>239</v>
      </c>
      <c r="D59" s="16" t="s">
        <v>215</v>
      </c>
      <c r="E59" s="165" t="e">
        <f>VLOOKUP(D59,'DANH SACH H'!#REF!,2,0)</f>
        <v>#REF!</v>
      </c>
      <c r="F59" s="165">
        <v>8</v>
      </c>
      <c r="G59" s="165">
        <v>8</v>
      </c>
      <c r="H59" s="165">
        <v>8</v>
      </c>
      <c r="I59" s="165">
        <v>8</v>
      </c>
      <c r="J59" s="165">
        <v>8</v>
      </c>
      <c r="K59" s="165">
        <v>8</v>
      </c>
      <c r="L59" s="165">
        <v>8</v>
      </c>
      <c r="M59" s="165">
        <v>8</v>
      </c>
      <c r="N59" s="165">
        <v>8</v>
      </c>
      <c r="O59" s="165">
        <v>8</v>
      </c>
      <c r="P59" s="165">
        <v>8</v>
      </c>
      <c r="Q59" s="165">
        <v>8</v>
      </c>
      <c r="R59" s="165">
        <v>8</v>
      </c>
      <c r="S59" s="165">
        <v>8</v>
      </c>
      <c r="T59" s="165">
        <v>8</v>
      </c>
      <c r="U59" s="165"/>
      <c r="V59" s="165"/>
      <c r="W59" s="165"/>
      <c r="X59" s="165"/>
      <c r="Y59" s="165"/>
      <c r="Z59" s="217"/>
      <c r="AA59" s="206">
        <f>SUM(F59:Y59)</f>
        <v>120</v>
      </c>
      <c r="AB59" s="206"/>
    </row>
    <row r="60" spans="1:28" s="139" customFormat="1" ht="9">
      <c r="A60" s="134">
        <v>5</v>
      </c>
      <c r="B60" s="122" t="s">
        <v>92</v>
      </c>
      <c r="C60" s="221" t="s">
        <v>273</v>
      </c>
      <c r="D60" s="16" t="s">
        <v>216</v>
      </c>
      <c r="E60" s="165" t="e">
        <f>VLOOKUP(D60,'DANH SACH H'!#REF!,2,0)</f>
        <v>#REF!</v>
      </c>
      <c r="F60" s="165">
        <v>8</v>
      </c>
      <c r="G60" s="165">
        <v>8</v>
      </c>
      <c r="H60" s="165">
        <v>8</v>
      </c>
      <c r="I60" s="165">
        <v>8</v>
      </c>
      <c r="J60" s="165">
        <v>8</v>
      </c>
      <c r="K60" s="165">
        <v>8</v>
      </c>
      <c r="L60" s="165">
        <v>8</v>
      </c>
      <c r="M60" s="165">
        <v>4</v>
      </c>
      <c r="N60" s="165"/>
      <c r="O60" s="165"/>
      <c r="P60" s="165"/>
      <c r="Q60" s="165"/>
      <c r="R60" s="165"/>
      <c r="S60" s="165"/>
      <c r="T60" s="165"/>
      <c r="U60" s="165"/>
      <c r="V60" s="165"/>
      <c r="W60" s="165"/>
      <c r="X60" s="165"/>
      <c r="Y60" s="165"/>
      <c r="Z60" s="217"/>
      <c r="AA60" s="206">
        <f>SUM(F60:Y60)</f>
        <v>60</v>
      </c>
      <c r="AB60" s="206"/>
    </row>
    <row r="61" spans="1:28" s="139" customFormat="1" ht="9">
      <c r="A61" s="134">
        <v>6</v>
      </c>
      <c r="B61" s="122" t="s">
        <v>92</v>
      </c>
      <c r="C61" s="221" t="s">
        <v>273</v>
      </c>
      <c r="D61" s="16" t="s">
        <v>214</v>
      </c>
      <c r="E61" s="165" t="e">
        <f>VLOOKUP(D61,'DANH SACH H'!#REF!,2,0)</f>
        <v>#REF!</v>
      </c>
      <c r="F61" s="165">
        <v>4</v>
      </c>
      <c r="G61" s="165">
        <v>4</v>
      </c>
      <c r="H61" s="165">
        <v>4</v>
      </c>
      <c r="I61" s="165">
        <v>4</v>
      </c>
      <c r="J61" s="165">
        <v>4</v>
      </c>
      <c r="K61" s="165">
        <v>4</v>
      </c>
      <c r="L61" s="165">
        <v>4</v>
      </c>
      <c r="M61" s="165">
        <v>4</v>
      </c>
      <c r="N61" s="165">
        <v>4</v>
      </c>
      <c r="O61" s="165">
        <v>4</v>
      </c>
      <c r="P61" s="165">
        <v>4</v>
      </c>
      <c r="Q61" s="165">
        <v>4</v>
      </c>
      <c r="R61" s="165">
        <v>4</v>
      </c>
      <c r="S61" s="165">
        <v>4</v>
      </c>
      <c r="T61" s="165">
        <v>4</v>
      </c>
      <c r="U61" s="165"/>
      <c r="V61" s="165"/>
      <c r="W61" s="165"/>
      <c r="X61" s="165"/>
      <c r="Y61" s="165"/>
      <c r="Z61" s="217"/>
      <c r="AA61" s="206">
        <f>SUM(F61:Y61)</f>
        <v>60</v>
      </c>
      <c r="AB61" s="206"/>
    </row>
    <row r="62" spans="1:28" s="139" customFormat="1" ht="9.75" thickBot="1">
      <c r="A62" s="215">
        <v>7</v>
      </c>
      <c r="B62" s="225" t="s">
        <v>92</v>
      </c>
      <c r="C62" s="121" t="s">
        <v>124</v>
      </c>
      <c r="D62" s="112" t="s">
        <v>322</v>
      </c>
      <c r="E62" s="117" t="e">
        <f>VLOOKUP(D62,'DANH SACH H'!#REF!,2,0)</f>
        <v>#REF!</v>
      </c>
      <c r="F62" s="117"/>
      <c r="G62" s="117"/>
      <c r="H62" s="117"/>
      <c r="I62" s="117"/>
      <c r="J62" s="117"/>
      <c r="K62" s="117"/>
      <c r="L62" s="117"/>
      <c r="M62" s="117"/>
      <c r="N62" s="117"/>
      <c r="O62" s="117"/>
      <c r="P62" s="117"/>
      <c r="Q62" s="117"/>
      <c r="R62" s="117"/>
      <c r="S62" s="117"/>
      <c r="T62" s="117"/>
      <c r="U62" s="117"/>
      <c r="V62" s="117"/>
      <c r="W62" s="117"/>
      <c r="X62" s="117"/>
      <c r="Y62" s="117"/>
      <c r="Z62" s="230"/>
      <c r="AA62" s="206">
        <f>SUM(F62:Y62)</f>
        <v>0</v>
      </c>
      <c r="AB62" s="206"/>
    </row>
    <row r="63" spans="1:28" s="139" customFormat="1" ht="9">
      <c r="A63" s="161">
        <v>1</v>
      </c>
      <c r="B63" s="228" t="s">
        <v>73</v>
      </c>
      <c r="C63" s="231" t="s">
        <v>235</v>
      </c>
      <c r="D63" s="39" t="s">
        <v>213</v>
      </c>
      <c r="E63" s="216" t="e">
        <f>VLOOKUP(D63,'DANH SACH H'!#REF!,2,0)</f>
        <v>#REF!</v>
      </c>
      <c r="F63" s="216">
        <v>4</v>
      </c>
      <c r="G63" s="216">
        <v>4</v>
      </c>
      <c r="H63" s="216">
        <v>4</v>
      </c>
      <c r="I63" s="216">
        <v>4</v>
      </c>
      <c r="J63" s="216">
        <v>4</v>
      </c>
      <c r="K63" s="216">
        <v>4</v>
      </c>
      <c r="L63" s="216">
        <v>4</v>
      </c>
      <c r="M63" s="216">
        <v>4</v>
      </c>
      <c r="N63" s="216">
        <v>4</v>
      </c>
      <c r="O63" s="216">
        <v>4</v>
      </c>
      <c r="P63" s="216">
        <v>4</v>
      </c>
      <c r="Q63" s="216">
        <v>1</v>
      </c>
      <c r="R63" s="216"/>
      <c r="S63" s="216"/>
      <c r="T63" s="216"/>
      <c r="U63" s="216"/>
      <c r="V63" s="216"/>
      <c r="W63" s="216"/>
      <c r="X63" s="216"/>
      <c r="Y63" s="216"/>
      <c r="Z63" s="232"/>
      <c r="AA63" s="206">
        <f aca="true" t="shared" si="3" ref="AA63:AA83">SUM(F63:Y63)</f>
        <v>45</v>
      </c>
      <c r="AB63" s="206"/>
    </row>
    <row r="64" spans="1:28" s="139" customFormat="1" ht="9">
      <c r="A64" s="134">
        <v>3</v>
      </c>
      <c r="B64" s="135" t="s">
        <v>73</v>
      </c>
      <c r="C64" s="221" t="s">
        <v>186</v>
      </c>
      <c r="D64" s="16" t="s">
        <v>243</v>
      </c>
      <c r="E64" s="165" t="e">
        <f>VLOOKUP(D64,'DANH SACH H'!#REF!,2,0)</f>
        <v>#REF!</v>
      </c>
      <c r="F64" s="165">
        <v>4</v>
      </c>
      <c r="G64" s="165">
        <v>4</v>
      </c>
      <c r="H64" s="165">
        <v>4</v>
      </c>
      <c r="I64" s="165">
        <v>4</v>
      </c>
      <c r="J64" s="165">
        <v>4</v>
      </c>
      <c r="K64" s="165">
        <v>4</v>
      </c>
      <c r="L64" s="165">
        <v>4</v>
      </c>
      <c r="M64" s="165">
        <v>4</v>
      </c>
      <c r="N64" s="165">
        <v>4</v>
      </c>
      <c r="O64" s="165">
        <v>4</v>
      </c>
      <c r="P64" s="165">
        <v>4</v>
      </c>
      <c r="Q64" s="165">
        <v>8</v>
      </c>
      <c r="R64" s="165">
        <v>8</v>
      </c>
      <c r="S64" s="165">
        <v>8</v>
      </c>
      <c r="T64" s="165">
        <v>7</v>
      </c>
      <c r="U64" s="165"/>
      <c r="V64" s="165"/>
      <c r="W64" s="165"/>
      <c r="X64" s="165"/>
      <c r="Y64" s="165"/>
      <c r="Z64" s="217"/>
      <c r="AA64" s="206">
        <f t="shared" si="3"/>
        <v>75</v>
      </c>
      <c r="AB64" s="206"/>
    </row>
    <row r="65" spans="1:28" s="139" customFormat="1" ht="18">
      <c r="A65" s="134">
        <v>4</v>
      </c>
      <c r="B65" s="135" t="s">
        <v>73</v>
      </c>
      <c r="C65" s="221" t="s">
        <v>187</v>
      </c>
      <c r="D65" s="16" t="s">
        <v>243</v>
      </c>
      <c r="E65" s="165" t="e">
        <f>VLOOKUP(D65,'DANH SACH H'!#REF!,2,0)</f>
        <v>#REF!</v>
      </c>
      <c r="F65" s="165">
        <v>3</v>
      </c>
      <c r="G65" s="165">
        <v>3</v>
      </c>
      <c r="H65" s="165">
        <v>3</v>
      </c>
      <c r="I65" s="165">
        <v>3</v>
      </c>
      <c r="J65" s="165">
        <v>3</v>
      </c>
      <c r="K65" s="165">
        <v>3</v>
      </c>
      <c r="L65" s="165">
        <v>3</v>
      </c>
      <c r="M65" s="165">
        <v>3</v>
      </c>
      <c r="N65" s="165">
        <v>3</v>
      </c>
      <c r="O65" s="165">
        <v>3</v>
      </c>
      <c r="P65" s="165">
        <v>3</v>
      </c>
      <c r="Q65" s="165">
        <v>3</v>
      </c>
      <c r="R65" s="165">
        <v>3</v>
      </c>
      <c r="S65" s="165">
        <v>3</v>
      </c>
      <c r="T65" s="165">
        <v>3</v>
      </c>
      <c r="U65" s="165"/>
      <c r="V65" s="165"/>
      <c r="W65" s="165"/>
      <c r="X65" s="165"/>
      <c r="Y65" s="165"/>
      <c r="Z65" s="217"/>
      <c r="AA65" s="206">
        <f t="shared" si="3"/>
        <v>45</v>
      </c>
      <c r="AB65" s="206"/>
    </row>
    <row r="66" spans="1:28" s="139" customFormat="1" ht="9">
      <c r="A66" s="134">
        <v>5</v>
      </c>
      <c r="B66" s="135" t="s">
        <v>73</v>
      </c>
      <c r="C66" s="221" t="s">
        <v>186</v>
      </c>
      <c r="D66" s="16" t="s">
        <v>322</v>
      </c>
      <c r="E66" s="165" t="e">
        <f>VLOOKUP(D66,'DANH SACH H'!#REF!,2,0)</f>
        <v>#REF!</v>
      </c>
      <c r="F66" s="165">
        <v>4</v>
      </c>
      <c r="G66" s="165">
        <v>4</v>
      </c>
      <c r="H66" s="165">
        <v>4</v>
      </c>
      <c r="I66" s="165">
        <v>4</v>
      </c>
      <c r="J66" s="165">
        <v>4</v>
      </c>
      <c r="K66" s="165">
        <v>4</v>
      </c>
      <c r="L66" s="165">
        <v>4</v>
      </c>
      <c r="M66" s="165">
        <v>4</v>
      </c>
      <c r="N66" s="165">
        <v>4</v>
      </c>
      <c r="O66" s="165">
        <v>4</v>
      </c>
      <c r="P66" s="165">
        <v>4</v>
      </c>
      <c r="Q66" s="165">
        <v>4</v>
      </c>
      <c r="R66" s="165">
        <v>4</v>
      </c>
      <c r="S66" s="165">
        <v>4</v>
      </c>
      <c r="T66" s="165">
        <v>4</v>
      </c>
      <c r="U66" s="165">
        <v>4</v>
      </c>
      <c r="V66" s="165">
        <v>4</v>
      </c>
      <c r="W66" s="165">
        <v>4</v>
      </c>
      <c r="X66" s="165">
        <v>3</v>
      </c>
      <c r="Y66" s="165"/>
      <c r="Z66" s="217"/>
      <c r="AA66" s="206">
        <f t="shared" si="3"/>
        <v>75</v>
      </c>
      <c r="AB66" s="206"/>
    </row>
    <row r="67" spans="1:28" s="139" customFormat="1" ht="18">
      <c r="A67" s="134">
        <v>6</v>
      </c>
      <c r="B67" s="135" t="s">
        <v>73</v>
      </c>
      <c r="C67" s="221" t="s">
        <v>187</v>
      </c>
      <c r="D67" s="16" t="s">
        <v>322</v>
      </c>
      <c r="E67" s="165" t="e">
        <f>VLOOKUP(D67,'DANH SACH H'!#REF!,2,0)</f>
        <v>#REF!</v>
      </c>
      <c r="F67" s="165">
        <v>4</v>
      </c>
      <c r="G67" s="165">
        <v>4</v>
      </c>
      <c r="H67" s="165">
        <v>4</v>
      </c>
      <c r="I67" s="165">
        <v>4</v>
      </c>
      <c r="J67" s="165">
        <v>4</v>
      </c>
      <c r="K67" s="165">
        <v>4</v>
      </c>
      <c r="L67" s="165">
        <v>4</v>
      </c>
      <c r="M67" s="165">
        <v>4</v>
      </c>
      <c r="N67" s="165">
        <v>4</v>
      </c>
      <c r="O67" s="165">
        <v>4</v>
      </c>
      <c r="P67" s="165">
        <v>4</v>
      </c>
      <c r="Q67" s="165">
        <v>1</v>
      </c>
      <c r="R67" s="165"/>
      <c r="S67" s="165"/>
      <c r="T67" s="165"/>
      <c r="U67" s="165"/>
      <c r="V67" s="165"/>
      <c r="W67" s="165"/>
      <c r="X67" s="165"/>
      <c r="Y67" s="165"/>
      <c r="Z67" s="217"/>
      <c r="AA67" s="206">
        <f t="shared" si="3"/>
        <v>45</v>
      </c>
      <c r="AB67" s="206"/>
    </row>
    <row r="68" spans="1:28" s="139" customFormat="1" ht="9">
      <c r="A68" s="134"/>
      <c r="B68" s="135" t="s">
        <v>73</v>
      </c>
      <c r="C68" s="221" t="s">
        <v>228</v>
      </c>
      <c r="D68" s="16" t="s">
        <v>145</v>
      </c>
      <c r="E68" s="165" t="e">
        <f>VLOOKUP(D68,'DANH SACH H'!#REF!,2,0)</f>
        <v>#REF!</v>
      </c>
      <c r="F68" s="165">
        <v>4</v>
      </c>
      <c r="G68" s="165">
        <v>4</v>
      </c>
      <c r="H68" s="165">
        <v>4</v>
      </c>
      <c r="I68" s="165">
        <v>4</v>
      </c>
      <c r="J68" s="165">
        <v>4</v>
      </c>
      <c r="K68" s="165">
        <v>4</v>
      </c>
      <c r="L68" s="165">
        <v>4</v>
      </c>
      <c r="M68" s="165">
        <v>4</v>
      </c>
      <c r="N68" s="165">
        <v>4</v>
      </c>
      <c r="O68" s="165">
        <v>4</v>
      </c>
      <c r="P68" s="165">
        <v>4</v>
      </c>
      <c r="Q68" s="165">
        <v>4</v>
      </c>
      <c r="R68" s="165">
        <v>4</v>
      </c>
      <c r="S68" s="165">
        <v>4</v>
      </c>
      <c r="T68" s="165">
        <v>4</v>
      </c>
      <c r="U68" s="165">
        <v>4</v>
      </c>
      <c r="V68" s="165">
        <v>4</v>
      </c>
      <c r="W68" s="165">
        <v>4</v>
      </c>
      <c r="X68" s="165">
        <v>3</v>
      </c>
      <c r="Y68" s="165"/>
      <c r="Z68" s="217"/>
      <c r="AA68" s="206">
        <f t="shared" si="3"/>
        <v>75</v>
      </c>
      <c r="AB68" s="206"/>
    </row>
    <row r="69" spans="1:28" s="139" customFormat="1" ht="9">
      <c r="A69" s="134">
        <v>8</v>
      </c>
      <c r="B69" s="122" t="s">
        <v>73</v>
      </c>
      <c r="C69" s="15" t="s">
        <v>124</v>
      </c>
      <c r="D69" s="16" t="s">
        <v>221</v>
      </c>
      <c r="E69" s="165" t="e">
        <f>VLOOKUP(D69,'DANH SACH H'!#REF!,2,0)</f>
        <v>#REF!</v>
      </c>
      <c r="F69" s="165"/>
      <c r="G69" s="165"/>
      <c r="H69" s="165"/>
      <c r="I69" s="165"/>
      <c r="J69" s="167"/>
      <c r="K69" s="167"/>
      <c r="L69" s="167"/>
      <c r="M69" s="167"/>
      <c r="N69" s="167"/>
      <c r="O69" s="165"/>
      <c r="P69" s="165"/>
      <c r="Q69" s="165"/>
      <c r="R69" s="165"/>
      <c r="S69" s="165"/>
      <c r="T69" s="165"/>
      <c r="U69" s="165"/>
      <c r="V69" s="165"/>
      <c r="W69" s="165"/>
      <c r="X69" s="165"/>
      <c r="Y69" s="165"/>
      <c r="Z69" s="217"/>
      <c r="AA69" s="206">
        <f>SUM(F69:Y69)</f>
        <v>0</v>
      </c>
      <c r="AB69" s="206"/>
    </row>
    <row r="70" spans="1:28" s="139" customFormat="1" ht="9.75" thickBot="1">
      <c r="A70" s="215"/>
      <c r="B70" s="225" t="s">
        <v>73</v>
      </c>
      <c r="C70" s="116" t="s">
        <v>124</v>
      </c>
      <c r="D70" s="112" t="s">
        <v>213</v>
      </c>
      <c r="E70" s="117" t="e">
        <f>VLOOKUP(D70,'DANH SACH H'!#REF!,2,0)</f>
        <v>#REF!</v>
      </c>
      <c r="F70" s="117"/>
      <c r="G70" s="117"/>
      <c r="H70" s="117"/>
      <c r="I70" s="117"/>
      <c r="J70" s="117"/>
      <c r="K70" s="117"/>
      <c r="L70" s="117"/>
      <c r="M70" s="117"/>
      <c r="N70" s="117"/>
      <c r="O70" s="117"/>
      <c r="P70" s="117"/>
      <c r="Q70" s="117"/>
      <c r="R70" s="117"/>
      <c r="S70" s="117"/>
      <c r="T70" s="117"/>
      <c r="U70" s="117"/>
      <c r="V70" s="117"/>
      <c r="W70" s="117"/>
      <c r="X70" s="117"/>
      <c r="Y70" s="117"/>
      <c r="Z70" s="230"/>
      <c r="AA70" s="206"/>
      <c r="AB70" s="206"/>
    </row>
    <row r="71" spans="1:28" s="139" customFormat="1" ht="9">
      <c r="A71" s="161">
        <v>7</v>
      </c>
      <c r="B71" s="229" t="s">
        <v>69</v>
      </c>
      <c r="C71" s="231" t="s">
        <v>230</v>
      </c>
      <c r="D71" s="39" t="s">
        <v>145</v>
      </c>
      <c r="E71" s="216" t="e">
        <f>VLOOKUP(D71,'DANH SACH H'!#REF!,2,0)</f>
        <v>#REF!</v>
      </c>
      <c r="F71" s="216">
        <v>8</v>
      </c>
      <c r="G71" s="216">
        <v>8</v>
      </c>
      <c r="H71" s="216">
        <v>8</v>
      </c>
      <c r="I71" s="216">
        <v>8</v>
      </c>
      <c r="J71" s="216">
        <v>8</v>
      </c>
      <c r="K71" s="216">
        <v>8</v>
      </c>
      <c r="L71" s="216">
        <v>8</v>
      </c>
      <c r="M71" s="216">
        <v>4</v>
      </c>
      <c r="N71" s="216"/>
      <c r="O71" s="216"/>
      <c r="P71" s="216"/>
      <c r="Q71" s="216"/>
      <c r="R71" s="216"/>
      <c r="S71" s="216"/>
      <c r="T71" s="216" t="s">
        <v>181</v>
      </c>
      <c r="U71" s="216"/>
      <c r="V71" s="216"/>
      <c r="W71" s="216"/>
      <c r="X71" s="216"/>
      <c r="Y71" s="216"/>
      <c r="Z71" s="232"/>
      <c r="AA71" s="206">
        <f t="shared" si="3"/>
        <v>60</v>
      </c>
      <c r="AB71" s="206"/>
    </row>
    <row r="72" spans="1:28" s="139" customFormat="1" ht="9.75" thickBot="1">
      <c r="A72" s="215">
        <v>8</v>
      </c>
      <c r="B72" s="225" t="s">
        <v>69</v>
      </c>
      <c r="C72" s="121" t="s">
        <v>236</v>
      </c>
      <c r="D72" s="112" t="s">
        <v>213</v>
      </c>
      <c r="E72" s="117" t="e">
        <f>VLOOKUP(D72,'DANH SACH H'!#REF!,2,0)</f>
        <v>#REF!</v>
      </c>
      <c r="F72" s="117">
        <v>8</v>
      </c>
      <c r="G72" s="117">
        <v>8</v>
      </c>
      <c r="H72" s="117">
        <v>8</v>
      </c>
      <c r="I72" s="117">
        <v>8</v>
      </c>
      <c r="J72" s="117">
        <v>8</v>
      </c>
      <c r="K72" s="117">
        <v>8</v>
      </c>
      <c r="L72" s="117">
        <v>8</v>
      </c>
      <c r="M72" s="117">
        <v>8</v>
      </c>
      <c r="N72" s="117">
        <v>8</v>
      </c>
      <c r="O72" s="117">
        <v>8</v>
      </c>
      <c r="P72" s="117">
        <v>8</v>
      </c>
      <c r="Q72" s="117">
        <v>8</v>
      </c>
      <c r="R72" s="117">
        <v>8</v>
      </c>
      <c r="S72" s="117">
        <v>8</v>
      </c>
      <c r="T72" s="117">
        <v>8</v>
      </c>
      <c r="U72" s="117"/>
      <c r="V72" s="117"/>
      <c r="W72" s="117"/>
      <c r="X72" s="117"/>
      <c r="Y72" s="117"/>
      <c r="Z72" s="230"/>
      <c r="AA72" s="206">
        <f t="shared" si="3"/>
        <v>120</v>
      </c>
      <c r="AB72" s="206"/>
    </row>
    <row r="73" spans="1:28" s="139" customFormat="1" ht="9">
      <c r="A73" s="161">
        <v>10</v>
      </c>
      <c r="B73" s="229" t="s">
        <v>71</v>
      </c>
      <c r="C73" s="231" t="s">
        <v>229</v>
      </c>
      <c r="D73" s="39" t="s">
        <v>145</v>
      </c>
      <c r="E73" s="216" t="e">
        <f>VLOOKUP(D73,'DANH SACH H'!#REF!,2,0)</f>
        <v>#REF!</v>
      </c>
      <c r="F73" s="216">
        <v>8</v>
      </c>
      <c r="G73" s="216">
        <v>8</v>
      </c>
      <c r="H73" s="216">
        <v>8</v>
      </c>
      <c r="I73" s="216">
        <v>8</v>
      </c>
      <c r="J73" s="216">
        <v>8</v>
      </c>
      <c r="K73" s="216">
        <v>8</v>
      </c>
      <c r="L73" s="216">
        <v>8</v>
      </c>
      <c r="M73" s="216">
        <v>4</v>
      </c>
      <c r="N73" s="216"/>
      <c r="O73" s="216"/>
      <c r="P73" s="216"/>
      <c r="Q73" s="216"/>
      <c r="R73" s="216"/>
      <c r="S73" s="216"/>
      <c r="T73" s="216"/>
      <c r="U73" s="216"/>
      <c r="V73" s="216"/>
      <c r="W73" s="216"/>
      <c r="X73" s="216"/>
      <c r="Y73" s="216"/>
      <c r="Z73" s="232"/>
      <c r="AA73" s="206">
        <f t="shared" si="3"/>
        <v>60</v>
      </c>
      <c r="AB73" s="206"/>
    </row>
    <row r="74" spans="1:28" s="139" customFormat="1" ht="9">
      <c r="A74" s="134"/>
      <c r="B74" s="122" t="s">
        <v>71</v>
      </c>
      <c r="C74" s="221" t="s">
        <v>231</v>
      </c>
      <c r="D74" s="16" t="s">
        <v>145</v>
      </c>
      <c r="E74" s="165" t="e">
        <f>VLOOKUP(D74,'DANH SACH H'!#REF!,2,0)</f>
        <v>#REF!</v>
      </c>
      <c r="F74" s="165">
        <v>8</v>
      </c>
      <c r="G74" s="165">
        <v>8</v>
      </c>
      <c r="H74" s="165">
        <v>8</v>
      </c>
      <c r="I74" s="165">
        <v>8</v>
      </c>
      <c r="J74" s="165">
        <v>8</v>
      </c>
      <c r="K74" s="165">
        <v>8</v>
      </c>
      <c r="L74" s="165">
        <v>8</v>
      </c>
      <c r="M74" s="165">
        <v>8</v>
      </c>
      <c r="N74" s="165">
        <v>8</v>
      </c>
      <c r="O74" s="165">
        <v>3</v>
      </c>
      <c r="P74" s="165"/>
      <c r="Q74" s="165"/>
      <c r="R74" s="165"/>
      <c r="S74" s="165"/>
      <c r="T74" s="165"/>
      <c r="U74" s="165"/>
      <c r="V74" s="165"/>
      <c r="W74" s="165"/>
      <c r="X74" s="165"/>
      <c r="Y74" s="165"/>
      <c r="Z74" s="217"/>
      <c r="AA74" s="206">
        <f t="shared" si="3"/>
        <v>75</v>
      </c>
      <c r="AB74" s="206"/>
    </row>
    <row r="75" spans="1:28" s="139" customFormat="1" ht="9">
      <c r="A75" s="134">
        <v>2</v>
      </c>
      <c r="B75" s="135" t="s">
        <v>71</v>
      </c>
      <c r="C75" s="221" t="s">
        <v>188</v>
      </c>
      <c r="D75" s="16" t="s">
        <v>243</v>
      </c>
      <c r="E75" s="165" t="e">
        <f>VLOOKUP(D75,'DANH SACH H'!#REF!,2,0)</f>
        <v>#REF!</v>
      </c>
      <c r="F75" s="165">
        <v>6</v>
      </c>
      <c r="G75" s="165">
        <v>6</v>
      </c>
      <c r="H75" s="165">
        <v>6</v>
      </c>
      <c r="I75" s="165">
        <v>6</v>
      </c>
      <c r="J75" s="165">
        <v>9</v>
      </c>
      <c r="K75" s="165">
        <v>9</v>
      </c>
      <c r="L75" s="165">
        <v>9</v>
      </c>
      <c r="M75" s="165">
        <v>9</v>
      </c>
      <c r="N75" s="165">
        <v>9</v>
      </c>
      <c r="O75" s="165">
        <v>9</v>
      </c>
      <c r="P75" s="165">
        <v>9</v>
      </c>
      <c r="Q75" s="165">
        <v>9</v>
      </c>
      <c r="R75" s="165">
        <v>6</v>
      </c>
      <c r="S75" s="165">
        <v>6</v>
      </c>
      <c r="T75" s="165">
        <v>6</v>
      </c>
      <c r="U75" s="165">
        <v>6</v>
      </c>
      <c r="V75" s="165"/>
      <c r="W75" s="165"/>
      <c r="X75" s="165"/>
      <c r="Y75" s="165"/>
      <c r="Z75" s="217"/>
      <c r="AA75" s="206">
        <f t="shared" si="3"/>
        <v>120</v>
      </c>
      <c r="AB75" s="206"/>
    </row>
    <row r="76" spans="1:28" s="139" customFormat="1" ht="9">
      <c r="A76" s="134">
        <v>3</v>
      </c>
      <c r="B76" s="135" t="s">
        <v>71</v>
      </c>
      <c r="C76" s="221" t="s">
        <v>188</v>
      </c>
      <c r="D76" s="16" t="s">
        <v>322</v>
      </c>
      <c r="E76" s="165" t="e">
        <f>VLOOKUP(D76,'DANH SACH H'!#REF!,2,0)</f>
        <v>#REF!</v>
      </c>
      <c r="F76" s="165">
        <v>6</v>
      </c>
      <c r="G76" s="165">
        <v>6</v>
      </c>
      <c r="H76" s="165">
        <v>6</v>
      </c>
      <c r="I76" s="165">
        <v>6</v>
      </c>
      <c r="J76" s="165">
        <v>9</v>
      </c>
      <c r="K76" s="165">
        <v>9</v>
      </c>
      <c r="L76" s="165">
        <v>9</v>
      </c>
      <c r="M76" s="165">
        <v>9</v>
      </c>
      <c r="N76" s="165">
        <v>9</v>
      </c>
      <c r="O76" s="165">
        <v>9</v>
      </c>
      <c r="P76" s="165">
        <v>9</v>
      </c>
      <c r="Q76" s="165">
        <v>9</v>
      </c>
      <c r="R76" s="165">
        <v>6</v>
      </c>
      <c r="S76" s="165">
        <v>6</v>
      </c>
      <c r="T76" s="165">
        <v>6</v>
      </c>
      <c r="U76" s="165">
        <v>6</v>
      </c>
      <c r="V76" s="165"/>
      <c r="W76" s="165"/>
      <c r="X76" s="165"/>
      <c r="Y76" s="165"/>
      <c r="Z76" s="217"/>
      <c r="AA76" s="206">
        <f t="shared" si="3"/>
        <v>120</v>
      </c>
      <c r="AB76" s="206"/>
    </row>
    <row r="77" spans="1:28" s="139" customFormat="1" ht="9.75" thickBot="1">
      <c r="A77" s="215"/>
      <c r="B77" s="225" t="s">
        <v>71</v>
      </c>
      <c r="C77" s="116" t="s">
        <v>124</v>
      </c>
      <c r="D77" s="112" t="s">
        <v>145</v>
      </c>
      <c r="E77" s="117" t="e">
        <f>VLOOKUP(D77,'DANH SACH H'!#REF!,2,0)</f>
        <v>#REF!</v>
      </c>
      <c r="F77" s="117"/>
      <c r="G77" s="117"/>
      <c r="H77" s="117"/>
      <c r="I77" s="117"/>
      <c r="J77" s="117"/>
      <c r="K77" s="117"/>
      <c r="L77" s="117"/>
      <c r="M77" s="117"/>
      <c r="N77" s="117"/>
      <c r="O77" s="117"/>
      <c r="P77" s="117"/>
      <c r="Q77" s="117"/>
      <c r="R77" s="117"/>
      <c r="S77" s="117"/>
      <c r="T77" s="117"/>
      <c r="U77" s="117"/>
      <c r="V77" s="117"/>
      <c r="W77" s="117"/>
      <c r="X77" s="117"/>
      <c r="Y77" s="117"/>
      <c r="Z77" s="230"/>
      <c r="AA77" s="206"/>
      <c r="AB77" s="206"/>
    </row>
    <row r="78" spans="1:28" s="139" customFormat="1" ht="9">
      <c r="A78" s="161">
        <v>4</v>
      </c>
      <c r="B78" s="347" t="s">
        <v>70</v>
      </c>
      <c r="C78" s="237" t="s">
        <v>225</v>
      </c>
      <c r="D78" s="39" t="s">
        <v>221</v>
      </c>
      <c r="E78" s="216" t="e">
        <f>VLOOKUP(D78,'DANH SACH H'!#REF!,2,0)</f>
        <v>#REF!</v>
      </c>
      <c r="F78" s="216">
        <v>8</v>
      </c>
      <c r="G78" s="216">
        <v>8</v>
      </c>
      <c r="H78" s="216">
        <v>8</v>
      </c>
      <c r="I78" s="216">
        <v>8</v>
      </c>
      <c r="J78" s="216">
        <v>8</v>
      </c>
      <c r="K78" s="216">
        <v>8</v>
      </c>
      <c r="L78" s="216">
        <v>8</v>
      </c>
      <c r="M78" s="216">
        <v>4</v>
      </c>
      <c r="N78" s="216"/>
      <c r="O78" s="216"/>
      <c r="P78" s="216"/>
      <c r="Q78" s="216"/>
      <c r="R78" s="216"/>
      <c r="S78" s="216"/>
      <c r="T78" s="216"/>
      <c r="U78" s="216"/>
      <c r="V78" s="216"/>
      <c r="W78" s="216"/>
      <c r="X78" s="216"/>
      <c r="Y78" s="216"/>
      <c r="Z78" s="232"/>
      <c r="AA78" s="125">
        <f t="shared" si="3"/>
        <v>60</v>
      </c>
      <c r="AB78" s="206"/>
    </row>
    <row r="79" spans="1:28" s="139" customFormat="1" ht="9">
      <c r="A79" s="134">
        <v>5</v>
      </c>
      <c r="B79" s="122" t="s">
        <v>70</v>
      </c>
      <c r="C79" s="221" t="s">
        <v>273</v>
      </c>
      <c r="D79" s="16" t="s">
        <v>215</v>
      </c>
      <c r="E79" s="165" t="e">
        <f>VLOOKUP(D79,'DANH SACH H'!#REF!,2,0)</f>
        <v>#REF!</v>
      </c>
      <c r="F79" s="165">
        <v>8</v>
      </c>
      <c r="G79" s="165">
        <v>8</v>
      </c>
      <c r="H79" s="165">
        <v>8</v>
      </c>
      <c r="I79" s="165">
        <v>8</v>
      </c>
      <c r="J79" s="165">
        <v>8</v>
      </c>
      <c r="K79" s="165">
        <v>8</v>
      </c>
      <c r="L79" s="165">
        <v>8</v>
      </c>
      <c r="M79" s="165">
        <v>4</v>
      </c>
      <c r="N79" s="165"/>
      <c r="O79" s="165"/>
      <c r="P79" s="165"/>
      <c r="Q79" s="165"/>
      <c r="R79" s="165"/>
      <c r="S79" s="165"/>
      <c r="T79" s="165"/>
      <c r="U79" s="165"/>
      <c r="V79" s="165"/>
      <c r="W79" s="165"/>
      <c r="X79" s="165"/>
      <c r="Y79" s="165"/>
      <c r="Z79" s="217"/>
      <c r="AA79" s="206">
        <f t="shared" si="3"/>
        <v>60</v>
      </c>
      <c r="AB79" s="206"/>
    </row>
    <row r="80" spans="1:28" s="139" customFormat="1" ht="9">
      <c r="A80" s="134">
        <v>6</v>
      </c>
      <c r="B80" s="151" t="s">
        <v>70</v>
      </c>
      <c r="C80" s="221" t="s">
        <v>237</v>
      </c>
      <c r="D80" s="16" t="s">
        <v>213</v>
      </c>
      <c r="E80" s="165" t="e">
        <f>VLOOKUP(D80,'DANH SACH H'!#REF!,2,0)</f>
        <v>#REF!</v>
      </c>
      <c r="F80" s="165">
        <v>8</v>
      </c>
      <c r="G80" s="165">
        <v>8</v>
      </c>
      <c r="H80" s="165">
        <v>8</v>
      </c>
      <c r="I80" s="165">
        <v>8</v>
      </c>
      <c r="J80" s="165">
        <v>8</v>
      </c>
      <c r="K80" s="165">
        <v>8</v>
      </c>
      <c r="L80" s="165">
        <v>8</v>
      </c>
      <c r="M80" s="165">
        <v>4</v>
      </c>
      <c r="N80" s="165"/>
      <c r="O80" s="165"/>
      <c r="P80" s="165"/>
      <c r="Q80" s="165"/>
      <c r="R80" s="165"/>
      <c r="S80" s="165"/>
      <c r="T80" s="165"/>
      <c r="U80" s="165"/>
      <c r="V80" s="165"/>
      <c r="W80" s="165"/>
      <c r="X80" s="165"/>
      <c r="Y80" s="165"/>
      <c r="Z80" s="217"/>
      <c r="AA80" s="206">
        <f t="shared" si="3"/>
        <v>60</v>
      </c>
      <c r="AB80" s="206"/>
    </row>
    <row r="81" spans="1:28" s="139" customFormat="1" ht="9">
      <c r="A81" s="134">
        <v>9</v>
      </c>
      <c r="B81" s="135" t="s">
        <v>70</v>
      </c>
      <c r="C81" s="221" t="s">
        <v>189</v>
      </c>
      <c r="D81" s="16" t="s">
        <v>243</v>
      </c>
      <c r="E81" s="165" t="e">
        <f>VLOOKUP(D81,'DANH SACH H'!#REF!,2,0)</f>
        <v>#REF!</v>
      </c>
      <c r="F81" s="165"/>
      <c r="G81" s="165">
        <v>6</v>
      </c>
      <c r="H81" s="165">
        <v>6</v>
      </c>
      <c r="I81" s="165">
        <v>6</v>
      </c>
      <c r="J81" s="165">
        <v>6</v>
      </c>
      <c r="K81" s="165">
        <v>6</v>
      </c>
      <c r="L81" s="165">
        <v>6</v>
      </c>
      <c r="M81" s="165">
        <v>6</v>
      </c>
      <c r="N81" s="165">
        <v>6</v>
      </c>
      <c r="O81" s="165">
        <v>6</v>
      </c>
      <c r="P81" s="165">
        <v>6</v>
      </c>
      <c r="Q81" s="165">
        <v>6</v>
      </c>
      <c r="R81" s="165">
        <v>6</v>
      </c>
      <c r="S81" s="165">
        <v>6</v>
      </c>
      <c r="T81" s="165">
        <v>6</v>
      </c>
      <c r="U81" s="165">
        <v>6</v>
      </c>
      <c r="V81" s="165"/>
      <c r="W81" s="165"/>
      <c r="X81" s="165"/>
      <c r="Y81" s="165"/>
      <c r="Z81" s="217"/>
      <c r="AA81" s="206">
        <f t="shared" si="3"/>
        <v>90</v>
      </c>
      <c r="AB81" s="206"/>
    </row>
    <row r="82" spans="1:28" s="139" customFormat="1" ht="9">
      <c r="A82" s="207"/>
      <c r="B82" s="135" t="s">
        <v>70</v>
      </c>
      <c r="C82" s="221" t="s">
        <v>426</v>
      </c>
      <c r="D82" s="16" t="s">
        <v>213</v>
      </c>
      <c r="E82" s="165" t="e">
        <f>VLOOKUP(D82,'DANH SACH H'!#REF!,2,0)</f>
        <v>#REF!</v>
      </c>
      <c r="F82" s="165">
        <v>8</v>
      </c>
      <c r="G82" s="165">
        <v>8</v>
      </c>
      <c r="H82" s="165">
        <v>8</v>
      </c>
      <c r="I82" s="165">
        <v>8</v>
      </c>
      <c r="J82" s="165">
        <v>8</v>
      </c>
      <c r="K82" s="165">
        <v>8</v>
      </c>
      <c r="L82" s="165">
        <v>8</v>
      </c>
      <c r="M82" s="165">
        <v>4</v>
      </c>
      <c r="N82" s="218"/>
      <c r="O82" s="218"/>
      <c r="P82" s="218"/>
      <c r="Q82" s="218"/>
      <c r="R82" s="218"/>
      <c r="S82" s="218"/>
      <c r="T82" s="218"/>
      <c r="U82" s="218"/>
      <c r="V82" s="218"/>
      <c r="W82" s="218"/>
      <c r="X82" s="218"/>
      <c r="Y82" s="218"/>
      <c r="Z82" s="219"/>
      <c r="AA82" s="206">
        <f t="shared" si="3"/>
        <v>60</v>
      </c>
      <c r="AB82" s="206"/>
    </row>
    <row r="83" spans="1:28" s="139" customFormat="1" ht="9.75" thickBot="1">
      <c r="A83" s="31"/>
      <c r="B83" s="226" t="s">
        <v>70</v>
      </c>
      <c r="C83" s="245" t="s">
        <v>189</v>
      </c>
      <c r="D83" s="222" t="s">
        <v>322</v>
      </c>
      <c r="E83" s="223" t="e">
        <f>VLOOKUP(D83,'DANH SACH H'!#REF!,2,0)</f>
        <v>#REF!</v>
      </c>
      <c r="F83" s="223"/>
      <c r="G83" s="223">
        <v>6</v>
      </c>
      <c r="H83" s="223">
        <v>6</v>
      </c>
      <c r="I83" s="223">
        <v>6</v>
      </c>
      <c r="J83" s="223">
        <v>6</v>
      </c>
      <c r="K83" s="223">
        <v>6</v>
      </c>
      <c r="L83" s="223">
        <v>6</v>
      </c>
      <c r="M83" s="223">
        <v>6</v>
      </c>
      <c r="N83" s="223">
        <v>6</v>
      </c>
      <c r="O83" s="223">
        <v>6</v>
      </c>
      <c r="P83" s="223">
        <v>6</v>
      </c>
      <c r="Q83" s="223">
        <v>6</v>
      </c>
      <c r="R83" s="223">
        <v>6</v>
      </c>
      <c r="S83" s="223">
        <v>6</v>
      </c>
      <c r="T83" s="223">
        <v>6</v>
      </c>
      <c r="U83" s="223">
        <v>6</v>
      </c>
      <c r="V83" s="223"/>
      <c r="W83" s="223"/>
      <c r="X83" s="223"/>
      <c r="Y83" s="223"/>
      <c r="Z83" s="224"/>
      <c r="AA83" s="206">
        <f t="shared" si="3"/>
        <v>90</v>
      </c>
      <c r="AB83" s="206"/>
    </row>
    <row r="84" spans="1:28" s="139" customFormat="1" ht="9.75" thickTop="1">
      <c r="A84" s="40"/>
      <c r="B84" s="41"/>
      <c r="C84" s="309"/>
      <c r="D84" s="40"/>
      <c r="E84" s="168"/>
      <c r="F84" s="168"/>
      <c r="G84" s="168"/>
      <c r="H84" s="168"/>
      <c r="I84" s="168"/>
      <c r="J84" s="168"/>
      <c r="K84" s="168"/>
      <c r="L84" s="168"/>
      <c r="M84" s="168"/>
      <c r="N84" s="168"/>
      <c r="O84" s="168"/>
      <c r="P84" s="168"/>
      <c r="Q84" s="168"/>
      <c r="R84" s="168"/>
      <c r="S84" s="168"/>
      <c r="T84" s="168"/>
      <c r="U84" s="168"/>
      <c r="V84" s="168"/>
      <c r="W84" s="168"/>
      <c r="X84" s="168"/>
      <c r="Y84" s="168"/>
      <c r="Z84" s="168"/>
      <c r="AA84" s="206"/>
      <c r="AB84" s="206"/>
    </row>
    <row r="85" spans="1:28" s="139" customFormat="1" ht="9">
      <c r="A85" s="40"/>
      <c r="B85" s="41"/>
      <c r="C85" s="309"/>
      <c r="D85" s="40"/>
      <c r="E85" s="168"/>
      <c r="F85" s="168"/>
      <c r="G85" s="168"/>
      <c r="H85" s="168"/>
      <c r="I85" s="168"/>
      <c r="J85" s="168"/>
      <c r="K85" s="168"/>
      <c r="L85" s="168"/>
      <c r="M85" s="168"/>
      <c r="N85" s="168"/>
      <c r="O85" s="168"/>
      <c r="P85" s="168"/>
      <c r="Q85" s="168"/>
      <c r="R85" s="168"/>
      <c r="S85" s="168"/>
      <c r="T85" s="168"/>
      <c r="U85" s="168"/>
      <c r="V85" s="168"/>
      <c r="W85" s="168"/>
      <c r="X85" s="168"/>
      <c r="Y85" s="168"/>
      <c r="Z85" s="168"/>
      <c r="AA85" s="206"/>
      <c r="AB85" s="206"/>
    </row>
    <row r="86" spans="1:28" s="139" customFormat="1" ht="9">
      <c r="A86" s="40"/>
      <c r="B86" s="41"/>
      <c r="C86" s="309"/>
      <c r="D86" s="40"/>
      <c r="E86" s="168"/>
      <c r="F86" s="168"/>
      <c r="G86" s="168"/>
      <c r="H86" s="168"/>
      <c r="I86" s="168"/>
      <c r="J86" s="168"/>
      <c r="K86" s="168"/>
      <c r="L86" s="168"/>
      <c r="M86" s="168"/>
      <c r="N86" s="168"/>
      <c r="O86" s="168"/>
      <c r="P86" s="168"/>
      <c r="Q86" s="168"/>
      <c r="R86" s="168"/>
      <c r="S86" s="168"/>
      <c r="T86" s="168"/>
      <c r="U86" s="168"/>
      <c r="V86" s="168"/>
      <c r="W86" s="168"/>
      <c r="X86" s="168"/>
      <c r="Y86" s="168"/>
      <c r="Z86" s="168"/>
      <c r="AA86" s="206"/>
      <c r="AB86" s="206"/>
    </row>
    <row r="87" spans="1:28" s="139" customFormat="1" ht="9">
      <c r="A87" s="40"/>
      <c r="B87" s="41"/>
      <c r="C87" s="309"/>
      <c r="D87" s="40"/>
      <c r="E87" s="168"/>
      <c r="F87" s="168"/>
      <c r="G87" s="168"/>
      <c r="H87" s="168"/>
      <c r="I87" s="168"/>
      <c r="J87" s="168"/>
      <c r="K87" s="168"/>
      <c r="L87" s="168"/>
      <c r="M87" s="168"/>
      <c r="N87" s="168"/>
      <c r="O87" s="168"/>
      <c r="P87" s="168"/>
      <c r="Q87" s="168"/>
      <c r="R87" s="168"/>
      <c r="S87" s="168"/>
      <c r="T87" s="168"/>
      <c r="U87" s="168"/>
      <c r="V87" s="168"/>
      <c r="W87" s="168"/>
      <c r="X87" s="168"/>
      <c r="Y87" s="168"/>
      <c r="Z87" s="168"/>
      <c r="AA87" s="206"/>
      <c r="AB87" s="206"/>
    </row>
    <row r="88" spans="1:28" s="139" customFormat="1" ht="9">
      <c r="A88" s="40"/>
      <c r="B88" s="41"/>
      <c r="C88" s="309"/>
      <c r="D88" s="40"/>
      <c r="E88" s="168"/>
      <c r="F88" s="168"/>
      <c r="G88" s="168"/>
      <c r="H88" s="168"/>
      <c r="I88" s="168"/>
      <c r="J88" s="168"/>
      <c r="K88" s="168"/>
      <c r="L88" s="168"/>
      <c r="M88" s="168"/>
      <c r="N88" s="168"/>
      <c r="O88" s="168"/>
      <c r="P88" s="168"/>
      <c r="Q88" s="168"/>
      <c r="R88" s="168"/>
      <c r="S88" s="168"/>
      <c r="T88" s="168"/>
      <c r="U88" s="168"/>
      <c r="V88" s="168"/>
      <c r="W88" s="168"/>
      <c r="X88" s="168"/>
      <c r="Y88" s="168"/>
      <c r="Z88" s="168"/>
      <c r="AA88" s="206"/>
      <c r="AB88" s="206"/>
    </row>
    <row r="89" spans="1:28" s="139" customFormat="1" ht="9">
      <c r="A89" s="40"/>
      <c r="B89" s="41"/>
      <c r="C89" s="309"/>
      <c r="D89" s="40"/>
      <c r="E89" s="168"/>
      <c r="F89" s="168"/>
      <c r="G89" s="168"/>
      <c r="H89" s="168"/>
      <c r="I89" s="168"/>
      <c r="J89" s="168"/>
      <c r="K89" s="168"/>
      <c r="L89" s="168"/>
      <c r="M89" s="168"/>
      <c r="N89" s="168"/>
      <c r="O89" s="168"/>
      <c r="P89" s="168"/>
      <c r="Q89" s="168"/>
      <c r="R89" s="168"/>
      <c r="S89" s="168"/>
      <c r="T89" s="168"/>
      <c r="U89" s="168"/>
      <c r="V89" s="168"/>
      <c r="W89" s="168"/>
      <c r="X89" s="168"/>
      <c r="Y89" s="168"/>
      <c r="Z89" s="168"/>
      <c r="AA89" s="206"/>
      <c r="AB89" s="206"/>
    </row>
    <row r="90" spans="1:28" s="26" customFormat="1" ht="14.25" customHeight="1">
      <c r="A90" s="40"/>
      <c r="B90" s="41"/>
      <c r="C90" s="42"/>
      <c r="D90" s="43"/>
      <c r="E90" s="44"/>
      <c r="F90" s="45"/>
      <c r="G90" s="45"/>
      <c r="H90" s="45"/>
      <c r="I90" s="45"/>
      <c r="J90" s="127"/>
      <c r="K90" s="127"/>
      <c r="L90" s="127"/>
      <c r="M90" s="127"/>
      <c r="N90" s="127"/>
      <c r="O90" s="45"/>
      <c r="P90" s="45"/>
      <c r="Q90" s="45"/>
      <c r="R90" s="45"/>
      <c r="S90" s="45"/>
      <c r="T90" s="45"/>
      <c r="U90" s="45"/>
      <c r="V90" s="45"/>
      <c r="W90" s="45"/>
      <c r="X90" s="45"/>
      <c r="Y90" s="45"/>
      <c r="Z90" s="45"/>
      <c r="AB90" s="32"/>
    </row>
    <row r="91" spans="1:28" s="10" customFormat="1" ht="15.75">
      <c r="A91" s="11"/>
      <c r="B91" s="210"/>
      <c r="C91" s="72"/>
      <c r="D91" s="73"/>
      <c r="E91" s="73"/>
      <c r="F91" s="74"/>
      <c r="G91" s="74"/>
      <c r="H91" s="74"/>
      <c r="I91" s="74"/>
      <c r="J91" s="128"/>
      <c r="K91" s="128"/>
      <c r="L91" s="128"/>
      <c r="M91" s="128"/>
      <c r="N91" s="128"/>
      <c r="O91" s="74"/>
      <c r="P91" s="74"/>
      <c r="Q91" s="74"/>
      <c r="R91" s="74"/>
      <c r="S91" s="58" t="s">
        <v>184</v>
      </c>
      <c r="T91" s="58"/>
      <c r="U91" s="58"/>
      <c r="V91" s="58"/>
      <c r="W91" s="58"/>
      <c r="X91" s="58"/>
      <c r="Y91" s="58"/>
      <c r="Z91" s="74"/>
      <c r="AB91" s="143"/>
    </row>
    <row r="92" spans="1:28" s="8" customFormat="1" ht="15" customHeight="1">
      <c r="A92" s="10"/>
      <c r="B92" s="211"/>
      <c r="C92" s="60" t="s">
        <v>104</v>
      </c>
      <c r="D92" s="76"/>
      <c r="E92" s="76"/>
      <c r="F92" s="59"/>
      <c r="G92" s="1157" t="s">
        <v>72</v>
      </c>
      <c r="H92" s="1157"/>
      <c r="I92" s="1157"/>
      <c r="J92" s="1157"/>
      <c r="K92" s="1157"/>
      <c r="L92" s="1157"/>
      <c r="M92" s="1157"/>
      <c r="N92" s="128"/>
      <c r="O92" s="59"/>
      <c r="P92" s="59"/>
      <c r="Q92" s="59"/>
      <c r="R92" s="59"/>
      <c r="S92" s="1157" t="s">
        <v>1</v>
      </c>
      <c r="T92" s="1157"/>
      <c r="U92" s="1157"/>
      <c r="V92" s="1157"/>
      <c r="W92" s="1157"/>
      <c r="X92" s="1157"/>
      <c r="Y92" s="1157"/>
      <c r="Z92" s="74"/>
      <c r="AB92" s="144"/>
    </row>
    <row r="93" spans="2:26" ht="15.75">
      <c r="B93" s="211"/>
      <c r="C93" s="60"/>
      <c r="D93" s="76"/>
      <c r="E93" s="76"/>
      <c r="F93" s="59"/>
      <c r="G93" s="59"/>
      <c r="H93" s="59"/>
      <c r="I93" s="59"/>
      <c r="J93" s="129"/>
      <c r="K93" s="129"/>
      <c r="L93" s="129"/>
      <c r="M93" s="129"/>
      <c r="N93" s="129"/>
      <c r="O93" s="59"/>
      <c r="P93" s="59"/>
      <c r="Q93" s="59"/>
      <c r="R93" s="59"/>
      <c r="S93" s="59"/>
      <c r="T93" s="59"/>
      <c r="U93" s="59"/>
      <c r="V93" s="59"/>
      <c r="W93" s="59"/>
      <c r="X93" s="59"/>
      <c r="Y93" s="59"/>
      <c r="Z93" s="59"/>
    </row>
    <row r="94" spans="2:24" ht="15.75">
      <c r="B94" s="211"/>
      <c r="C94" s="60"/>
      <c r="D94" s="76"/>
      <c r="E94" s="76"/>
      <c r="F94" s="59"/>
      <c r="G94" s="59"/>
      <c r="H94" s="59"/>
      <c r="I94" s="59"/>
      <c r="J94" s="129"/>
      <c r="K94" s="129"/>
      <c r="L94" s="129"/>
      <c r="M94" s="129"/>
      <c r="N94" s="129"/>
      <c r="O94" s="59"/>
      <c r="P94" s="59"/>
      <c r="Q94" s="59"/>
      <c r="R94" s="59"/>
      <c r="S94" s="59"/>
      <c r="T94" s="59"/>
      <c r="U94" s="59"/>
      <c r="V94" s="59"/>
      <c r="W94" s="59"/>
      <c r="X94" s="59"/>
    </row>
    <row r="95" spans="2:26" ht="15.75">
      <c r="B95" s="211"/>
      <c r="C95" s="60"/>
      <c r="D95" s="76"/>
      <c r="E95" s="76"/>
      <c r="F95" s="59"/>
      <c r="G95" s="59"/>
      <c r="H95" s="59"/>
      <c r="I95" s="59"/>
      <c r="J95" s="129"/>
      <c r="K95" s="129"/>
      <c r="L95" s="129"/>
      <c r="M95" s="129"/>
      <c r="N95" s="129"/>
      <c r="O95" s="59"/>
      <c r="P95" s="59"/>
      <c r="Q95" s="59"/>
      <c r="R95" s="59"/>
      <c r="Z95" s="59"/>
    </row>
    <row r="96" spans="7:25" ht="15.75">
      <c r="G96" s="1151" t="s">
        <v>133</v>
      </c>
      <c r="H96" s="1151"/>
      <c r="I96" s="1151"/>
      <c r="J96" s="1151"/>
      <c r="K96" s="1151"/>
      <c r="L96" s="1151"/>
      <c r="M96" s="1151"/>
      <c r="S96" s="1152" t="s">
        <v>73</v>
      </c>
      <c r="T96" s="1152"/>
      <c r="U96" s="1152"/>
      <c r="V96" s="1152"/>
      <c r="W96" s="1152"/>
      <c r="X96" s="1152"/>
      <c r="Y96" s="1152"/>
    </row>
  </sheetData>
  <sheetProtection/>
  <mergeCells count="18">
    <mergeCell ref="G96:M96"/>
    <mergeCell ref="S96:Y96"/>
    <mergeCell ref="A5:A8"/>
    <mergeCell ref="B5:B8"/>
    <mergeCell ref="C5:Y5"/>
    <mergeCell ref="A1:D1"/>
    <mergeCell ref="E1:Z1"/>
    <mergeCell ref="A2:D2"/>
    <mergeCell ref="E2:Z2"/>
    <mergeCell ref="N6:R6"/>
    <mergeCell ref="G92:M92"/>
    <mergeCell ref="S92:Y92"/>
    <mergeCell ref="S6:V6"/>
    <mergeCell ref="W6:Z6"/>
    <mergeCell ref="J6:M6"/>
    <mergeCell ref="C7:E7"/>
    <mergeCell ref="C6:E6"/>
    <mergeCell ref="F6:I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00390625" defaultRowHeight="15"/>
  <cols>
    <col min="1" max="1" width="2.421875" style="9" customWidth="1"/>
    <col min="2" max="2" width="13.8515625" style="212" customWidth="1"/>
    <col min="3" max="3" width="26.57421875" style="9" customWidth="1"/>
    <col min="4" max="4" width="17.00390625" style="13" customWidth="1"/>
    <col min="5" max="5" width="4.140625" style="13" customWidth="1"/>
    <col min="6" max="9" width="3.57421875" style="14" customWidth="1"/>
    <col min="10" max="14" width="3.57421875" style="130" customWidth="1"/>
    <col min="15" max="26" width="3.57421875" style="14" customWidth="1"/>
    <col min="27" max="27" width="2.8515625" style="9" customWidth="1"/>
    <col min="28" max="28" width="3.7109375" style="145"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139" t="s">
        <v>0</v>
      </c>
      <c r="B1" s="1139"/>
      <c r="C1" s="1139"/>
      <c r="D1" s="1139"/>
      <c r="E1" s="1140" t="s">
        <v>89</v>
      </c>
      <c r="F1" s="1140"/>
      <c r="G1" s="1140"/>
      <c r="H1" s="1140"/>
      <c r="I1" s="1140"/>
      <c r="J1" s="1140"/>
      <c r="K1" s="1140"/>
      <c r="L1" s="1140"/>
      <c r="M1" s="1140"/>
      <c r="N1" s="1140"/>
      <c r="O1" s="1140"/>
      <c r="P1" s="1140"/>
      <c r="Q1" s="1140"/>
      <c r="R1" s="1140"/>
      <c r="S1" s="1140"/>
      <c r="T1" s="1140"/>
      <c r="U1" s="1140"/>
      <c r="V1" s="1140"/>
      <c r="W1" s="1140"/>
      <c r="X1" s="1140"/>
      <c r="Y1" s="1140"/>
      <c r="Z1" s="1140"/>
      <c r="AB1" s="141"/>
    </row>
    <row r="2" spans="1:28" s="17" customFormat="1" ht="16.5" customHeight="1">
      <c r="A2" s="939" t="s">
        <v>74</v>
      </c>
      <c r="B2" s="939"/>
      <c r="C2" s="939"/>
      <c r="D2" s="939"/>
      <c r="E2" s="1140" t="s">
        <v>220</v>
      </c>
      <c r="F2" s="1140"/>
      <c r="G2" s="1140"/>
      <c r="H2" s="1140"/>
      <c r="I2" s="1140"/>
      <c r="J2" s="1140"/>
      <c r="K2" s="1140"/>
      <c r="L2" s="1140"/>
      <c r="M2" s="1140"/>
      <c r="N2" s="1140"/>
      <c r="O2" s="1140"/>
      <c r="P2" s="1140"/>
      <c r="Q2" s="1140"/>
      <c r="R2" s="1140"/>
      <c r="S2" s="1140"/>
      <c r="T2" s="1140"/>
      <c r="U2" s="1140"/>
      <c r="V2" s="1140"/>
      <c r="W2" s="1140"/>
      <c r="X2" s="1140"/>
      <c r="Y2" s="1140"/>
      <c r="Z2" s="1140"/>
      <c r="AB2" s="141"/>
    </row>
    <row r="3" spans="1:28" s="17" customFormat="1" ht="16.5" customHeight="1">
      <c r="A3" s="171"/>
      <c r="B3" s="208"/>
      <c r="C3" s="171"/>
      <c r="D3" s="152"/>
      <c r="E3" s="152"/>
      <c r="F3" s="152"/>
      <c r="G3" s="152"/>
      <c r="H3" s="152"/>
      <c r="I3" s="152"/>
      <c r="J3" s="152"/>
      <c r="K3" s="152"/>
      <c r="L3" s="152"/>
      <c r="M3" s="152"/>
      <c r="N3" s="152"/>
      <c r="O3" s="152"/>
      <c r="P3" s="152"/>
      <c r="Q3" s="152"/>
      <c r="R3" s="152"/>
      <c r="S3" s="152"/>
      <c r="T3" s="152"/>
      <c r="U3" s="152"/>
      <c r="V3" s="152"/>
      <c r="W3" s="152"/>
      <c r="X3" s="152"/>
      <c r="Y3" s="152"/>
      <c r="Z3" s="152"/>
      <c r="AB3" s="141"/>
    </row>
    <row r="4" spans="1:28" s="17" customFormat="1" ht="6" customHeight="1" thickBot="1">
      <c r="A4" s="38"/>
      <c r="B4" s="209"/>
      <c r="C4" s="38"/>
      <c r="D4" s="37"/>
      <c r="E4" s="37"/>
      <c r="F4" s="37"/>
      <c r="G4" s="37"/>
      <c r="H4" s="37"/>
      <c r="I4" s="37"/>
      <c r="J4" s="126"/>
      <c r="K4" s="126"/>
      <c r="L4" s="126"/>
      <c r="M4" s="126"/>
      <c r="N4" s="126"/>
      <c r="O4" s="37"/>
      <c r="P4" s="37"/>
      <c r="Q4" s="37"/>
      <c r="R4" s="37"/>
      <c r="S4" s="37"/>
      <c r="T4" s="37"/>
      <c r="U4" s="37"/>
      <c r="V4" s="37"/>
      <c r="W4" s="37"/>
      <c r="X4" s="37"/>
      <c r="Y4" s="37"/>
      <c r="Z4" s="37"/>
      <c r="AB4" s="141"/>
    </row>
    <row r="5" spans="1:28" s="28" customFormat="1" ht="19.5" customHeight="1" thickTop="1">
      <c r="A5" s="1141" t="s">
        <v>117</v>
      </c>
      <c r="B5" s="1144" t="s">
        <v>65</v>
      </c>
      <c r="C5" s="1153" t="s">
        <v>66</v>
      </c>
      <c r="D5" s="1154"/>
      <c r="E5" s="1154"/>
      <c r="F5" s="1154"/>
      <c r="G5" s="1154"/>
      <c r="H5" s="1154"/>
      <c r="I5" s="1154"/>
      <c r="J5" s="1154"/>
      <c r="K5" s="1154"/>
      <c r="L5" s="1154"/>
      <c r="M5" s="1154"/>
      <c r="N5" s="1154"/>
      <c r="O5" s="1154"/>
      <c r="P5" s="1154"/>
      <c r="Q5" s="1154"/>
      <c r="R5" s="1154"/>
      <c r="S5" s="1154"/>
      <c r="T5" s="1154"/>
      <c r="U5" s="1154"/>
      <c r="V5" s="1154"/>
      <c r="W5" s="1154"/>
      <c r="X5" s="1154"/>
      <c r="Y5" s="1154"/>
      <c r="Z5" s="1155"/>
      <c r="AB5" s="142"/>
    </row>
    <row r="6" spans="1:28" s="27" customFormat="1" ht="28.5" customHeight="1">
      <c r="A6" s="1142"/>
      <c r="B6" s="1145"/>
      <c r="C6" s="1147" t="s">
        <v>67</v>
      </c>
      <c r="D6" s="1147"/>
      <c r="E6" s="1147"/>
      <c r="F6" s="1148" t="s">
        <v>155</v>
      </c>
      <c r="G6" s="1149"/>
      <c r="H6" s="1148" t="s">
        <v>151</v>
      </c>
      <c r="I6" s="1149"/>
      <c r="J6" s="1149"/>
      <c r="K6" s="1149"/>
      <c r="L6" s="1148" t="s">
        <v>152</v>
      </c>
      <c r="M6" s="1149"/>
      <c r="N6" s="1149"/>
      <c r="O6" s="1150"/>
      <c r="P6" s="1148" t="s">
        <v>153</v>
      </c>
      <c r="Q6" s="1149"/>
      <c r="R6" s="1149"/>
      <c r="S6" s="1150"/>
      <c r="T6" s="1148" t="s">
        <v>154</v>
      </c>
      <c r="U6" s="1149"/>
      <c r="V6" s="1149"/>
      <c r="W6" s="1149"/>
      <c r="X6" s="1150"/>
      <c r="Y6" s="1148" t="s">
        <v>156</v>
      </c>
      <c r="Z6" s="1159"/>
      <c r="AB6" s="141"/>
    </row>
    <row r="7" spans="1:28" s="26" customFormat="1" ht="29.25" customHeight="1">
      <c r="A7" s="1142"/>
      <c r="B7" s="1145"/>
      <c r="C7" s="1147" t="s">
        <v>68</v>
      </c>
      <c r="D7" s="1147"/>
      <c r="E7" s="1147"/>
      <c r="F7" s="156" t="s">
        <v>275</v>
      </c>
      <c r="G7" s="156" t="s">
        <v>276</v>
      </c>
      <c r="H7" s="213" t="s">
        <v>277</v>
      </c>
      <c r="I7" s="158" t="s">
        <v>278</v>
      </c>
      <c r="J7" s="158" t="s">
        <v>279</v>
      </c>
      <c r="K7" s="155" t="s">
        <v>280</v>
      </c>
      <c r="L7" s="155" t="s">
        <v>281</v>
      </c>
      <c r="M7" s="155" t="s">
        <v>282</v>
      </c>
      <c r="N7" s="155" t="s">
        <v>283</v>
      </c>
      <c r="O7" s="155" t="s">
        <v>284</v>
      </c>
      <c r="P7" s="155" t="s">
        <v>285</v>
      </c>
      <c r="Q7" s="155" t="s">
        <v>286</v>
      </c>
      <c r="R7" s="155" t="s">
        <v>287</v>
      </c>
      <c r="S7" s="155" t="s">
        <v>288</v>
      </c>
      <c r="T7" s="155" t="s">
        <v>289</v>
      </c>
      <c r="U7" s="155" t="s">
        <v>290</v>
      </c>
      <c r="V7" s="155" t="s">
        <v>291</v>
      </c>
      <c r="W7" s="155" t="s">
        <v>292</v>
      </c>
      <c r="X7" s="154" t="s">
        <v>293</v>
      </c>
      <c r="Y7" s="155" t="s">
        <v>294</v>
      </c>
      <c r="Z7" s="163" t="s">
        <v>295</v>
      </c>
      <c r="AA7" s="153"/>
      <c r="AB7" s="32"/>
    </row>
    <row r="8" spans="1:30" s="26" customFormat="1" ht="25.5" customHeight="1" thickBot="1">
      <c r="A8" s="1143"/>
      <c r="B8" s="1146"/>
      <c r="C8" s="227" t="s">
        <v>8</v>
      </c>
      <c r="D8" s="227" t="s">
        <v>9</v>
      </c>
      <c r="E8" s="305" t="s">
        <v>95</v>
      </c>
      <c r="F8" s="137">
        <v>1</v>
      </c>
      <c r="G8" s="137">
        <v>2</v>
      </c>
      <c r="H8" s="137">
        <v>3</v>
      </c>
      <c r="I8" s="137">
        <v>4</v>
      </c>
      <c r="J8" s="137">
        <v>5</v>
      </c>
      <c r="K8" s="137">
        <v>6</v>
      </c>
      <c r="L8" s="137">
        <v>7</v>
      </c>
      <c r="M8" s="137">
        <v>8</v>
      </c>
      <c r="N8" s="137">
        <v>9</v>
      </c>
      <c r="O8" s="137">
        <v>10</v>
      </c>
      <c r="P8" s="137">
        <v>11</v>
      </c>
      <c r="Q8" s="137">
        <v>12</v>
      </c>
      <c r="R8" s="137">
        <v>13</v>
      </c>
      <c r="S8" s="137">
        <v>14</v>
      </c>
      <c r="T8" s="137">
        <v>15</v>
      </c>
      <c r="U8" s="137">
        <v>16</v>
      </c>
      <c r="V8" s="137">
        <v>17</v>
      </c>
      <c r="W8" s="137">
        <v>18</v>
      </c>
      <c r="X8" s="137">
        <v>19</v>
      </c>
      <c r="Y8" s="137">
        <v>20</v>
      </c>
      <c r="Z8" s="214">
        <v>21</v>
      </c>
      <c r="AA8" s="32"/>
      <c r="AB8" s="140" t="s">
        <v>135</v>
      </c>
      <c r="AC8" s="139" t="s">
        <v>131</v>
      </c>
      <c r="AD8" s="139" t="s">
        <v>132</v>
      </c>
    </row>
    <row r="9" spans="1:30" s="139" customFormat="1" ht="9">
      <c r="A9" s="161">
        <v>1</v>
      </c>
      <c r="B9" s="229" t="s">
        <v>73</v>
      </c>
      <c r="C9" s="15" t="s">
        <v>296</v>
      </c>
      <c r="D9" s="39" t="s">
        <v>145</v>
      </c>
      <c r="E9" s="216" t="e">
        <f>VLOOKUP(D9,'DANH SACH H'!#REF!,2,0)</f>
        <v>#REF!</v>
      </c>
      <c r="F9" s="216">
        <v>8</v>
      </c>
      <c r="G9" s="216">
        <v>8</v>
      </c>
      <c r="H9" s="216">
        <v>8</v>
      </c>
      <c r="I9" s="216">
        <v>8</v>
      </c>
      <c r="J9" s="216">
        <v>8</v>
      </c>
      <c r="K9" s="216">
        <v>5</v>
      </c>
      <c r="L9" s="216"/>
      <c r="M9" s="216"/>
      <c r="N9" s="216"/>
      <c r="O9" s="216"/>
      <c r="P9" s="216"/>
      <c r="Q9" s="216"/>
      <c r="R9" s="216"/>
      <c r="S9" s="216"/>
      <c r="T9" s="216"/>
      <c r="U9" s="216"/>
      <c r="V9" s="216"/>
      <c r="W9" s="216"/>
      <c r="X9" s="216"/>
      <c r="Y9" s="216"/>
      <c r="Z9" s="232"/>
      <c r="AA9" s="206">
        <f aca="true" t="shared" si="0" ref="AA9:AA42">SUM(F9:Y9)</f>
        <v>45</v>
      </c>
      <c r="AB9" s="206">
        <v>45</v>
      </c>
      <c r="AC9" s="139">
        <v>6</v>
      </c>
      <c r="AD9" s="139">
        <v>39</v>
      </c>
    </row>
    <row r="10" spans="1:30" s="139" customFormat="1" ht="9.75" thickBot="1">
      <c r="A10" s="134">
        <v>2</v>
      </c>
      <c r="B10" s="122" t="s">
        <v>71</v>
      </c>
      <c r="C10" s="15" t="s">
        <v>297</v>
      </c>
      <c r="D10" s="16" t="s">
        <v>145</v>
      </c>
      <c r="E10" s="165" t="e">
        <f>VLOOKUP(D10,'DANH SACH H'!#REF!,2,0)</f>
        <v>#REF!</v>
      </c>
      <c r="F10" s="165">
        <v>8</v>
      </c>
      <c r="G10" s="165">
        <v>8</v>
      </c>
      <c r="H10" s="165">
        <v>8</v>
      </c>
      <c r="I10" s="165">
        <v>8</v>
      </c>
      <c r="J10" s="165">
        <v>8</v>
      </c>
      <c r="K10" s="165">
        <v>8</v>
      </c>
      <c r="L10" s="165">
        <v>8</v>
      </c>
      <c r="M10" s="165">
        <v>4</v>
      </c>
      <c r="N10" s="165"/>
      <c r="O10" s="165"/>
      <c r="P10" s="165"/>
      <c r="Q10" s="165"/>
      <c r="R10" s="165"/>
      <c r="S10" s="165"/>
      <c r="T10" s="165"/>
      <c r="U10" s="165"/>
      <c r="V10" s="165"/>
      <c r="W10" s="165"/>
      <c r="X10" s="165"/>
      <c r="Y10" s="165"/>
      <c r="Z10" s="217"/>
      <c r="AA10" s="206">
        <f t="shared" si="0"/>
        <v>60</v>
      </c>
      <c r="AB10" s="206">
        <v>75</v>
      </c>
      <c r="AC10" s="139">
        <v>8</v>
      </c>
      <c r="AD10" s="139">
        <v>52</v>
      </c>
    </row>
    <row r="11" spans="1:30" s="139" customFormat="1" ht="9">
      <c r="A11" s="134">
        <v>3</v>
      </c>
      <c r="B11" s="122" t="s">
        <v>73</v>
      </c>
      <c r="C11" s="15" t="s">
        <v>298</v>
      </c>
      <c r="D11" s="16" t="s">
        <v>145</v>
      </c>
      <c r="E11" s="165" t="e">
        <f>VLOOKUP(D11,'DANH SACH H'!#REF!,2,0)</f>
        <v>#REF!</v>
      </c>
      <c r="F11" s="216">
        <v>8</v>
      </c>
      <c r="G11" s="216">
        <v>8</v>
      </c>
      <c r="H11" s="216">
        <v>8</v>
      </c>
      <c r="I11" s="216">
        <v>8</v>
      </c>
      <c r="J11" s="216">
        <v>8</v>
      </c>
      <c r="K11" s="216">
        <v>5</v>
      </c>
      <c r="L11" s="165"/>
      <c r="M11" s="165"/>
      <c r="N11" s="165"/>
      <c r="O11" s="165"/>
      <c r="P11" s="165"/>
      <c r="Q11" s="165"/>
      <c r="R11" s="165"/>
      <c r="S11" s="165"/>
      <c r="T11" s="165"/>
      <c r="U11" s="165"/>
      <c r="V11" s="165"/>
      <c r="W11" s="165"/>
      <c r="X11" s="165"/>
      <c r="Y11" s="165"/>
      <c r="Z11" s="217"/>
      <c r="AA11" s="206">
        <f t="shared" si="0"/>
        <v>45</v>
      </c>
      <c r="AB11" s="206">
        <v>120</v>
      </c>
      <c r="AC11" s="139">
        <v>6</v>
      </c>
      <c r="AD11" s="139">
        <v>39</v>
      </c>
    </row>
    <row r="12" spans="1:30" s="139" customFormat="1" ht="9">
      <c r="A12" s="134">
        <v>1</v>
      </c>
      <c r="B12" s="135" t="s">
        <v>130</v>
      </c>
      <c r="C12" s="15" t="s">
        <v>301</v>
      </c>
      <c r="D12" s="16" t="s">
        <v>221</v>
      </c>
      <c r="E12" s="165" t="e">
        <f>VLOOKUP(D12,'DANH SACH H'!#REF!,2,0)</f>
        <v>#REF!</v>
      </c>
      <c r="F12" s="165">
        <v>4</v>
      </c>
      <c r="G12" s="165">
        <v>4</v>
      </c>
      <c r="H12" s="165">
        <v>4</v>
      </c>
      <c r="I12" s="165">
        <v>4</v>
      </c>
      <c r="J12" s="165">
        <v>4</v>
      </c>
      <c r="K12" s="165">
        <v>4</v>
      </c>
      <c r="L12" s="165">
        <v>4</v>
      </c>
      <c r="M12" s="165">
        <v>4</v>
      </c>
      <c r="N12" s="165">
        <v>4</v>
      </c>
      <c r="O12" s="165">
        <v>4</v>
      </c>
      <c r="P12" s="165">
        <v>4</v>
      </c>
      <c r="Q12" s="165">
        <v>1</v>
      </c>
      <c r="R12" s="165"/>
      <c r="S12" s="165"/>
      <c r="T12" s="165"/>
      <c r="U12" s="165"/>
      <c r="V12" s="165"/>
      <c r="W12" s="165"/>
      <c r="X12" s="165"/>
      <c r="Y12" s="165"/>
      <c r="Z12" s="217"/>
      <c r="AA12" s="125">
        <f t="shared" si="0"/>
        <v>45</v>
      </c>
      <c r="AB12" s="206">
        <v>45</v>
      </c>
      <c r="AC12" s="139">
        <v>20</v>
      </c>
      <c r="AD12" s="139">
        <v>25</v>
      </c>
    </row>
    <row r="13" spans="1:30" s="139" customFormat="1" ht="18">
      <c r="A13" s="134">
        <v>1</v>
      </c>
      <c r="B13" s="135" t="s">
        <v>130</v>
      </c>
      <c r="C13" s="221" t="s">
        <v>306</v>
      </c>
      <c r="D13" s="16" t="s">
        <v>215</v>
      </c>
      <c r="E13" s="165" t="e">
        <f>VLOOKUP(D13,'DANH SACH H'!#REF!,2,0)</f>
        <v>#REF!</v>
      </c>
      <c r="F13" s="165">
        <v>3</v>
      </c>
      <c r="G13" s="165">
        <v>3</v>
      </c>
      <c r="H13" s="165">
        <v>3</v>
      </c>
      <c r="I13" s="165">
        <v>3</v>
      </c>
      <c r="J13" s="165">
        <v>3</v>
      </c>
      <c r="K13" s="165">
        <v>3</v>
      </c>
      <c r="L13" s="165">
        <v>3</v>
      </c>
      <c r="M13" s="165">
        <v>3</v>
      </c>
      <c r="N13" s="165">
        <v>3</v>
      </c>
      <c r="O13" s="165">
        <v>3</v>
      </c>
      <c r="P13" s="165"/>
      <c r="Q13" s="165"/>
      <c r="R13" s="165"/>
      <c r="S13" s="165"/>
      <c r="T13" s="165"/>
      <c r="U13" s="165"/>
      <c r="V13" s="165"/>
      <c r="W13" s="165"/>
      <c r="X13" s="165"/>
      <c r="Y13" s="165"/>
      <c r="Z13" s="217"/>
      <c r="AA13" s="206">
        <f t="shared" si="0"/>
        <v>30</v>
      </c>
      <c r="AB13" s="206">
        <v>30</v>
      </c>
      <c r="AC13" s="139">
        <v>28</v>
      </c>
      <c r="AD13" s="139">
        <v>2</v>
      </c>
    </row>
    <row r="14" spans="1:30" s="139" customFormat="1" ht="18.75" thickBot="1">
      <c r="A14" s="207">
        <v>3</v>
      </c>
      <c r="B14" s="340" t="s">
        <v>130</v>
      </c>
      <c r="C14" s="323" t="s">
        <v>306</v>
      </c>
      <c r="D14" s="124" t="s">
        <v>213</v>
      </c>
      <c r="E14" s="117" t="e">
        <f>VLOOKUP(D14,'DANH SACH H'!#REF!,2,0)</f>
        <v>#REF!</v>
      </c>
      <c r="F14" s="218">
        <v>3</v>
      </c>
      <c r="G14" s="218">
        <v>3</v>
      </c>
      <c r="H14" s="218">
        <v>3</v>
      </c>
      <c r="I14" s="218">
        <v>3</v>
      </c>
      <c r="J14" s="218">
        <v>3</v>
      </c>
      <c r="K14" s="218">
        <v>3</v>
      </c>
      <c r="L14" s="218">
        <v>3</v>
      </c>
      <c r="M14" s="218">
        <v>3</v>
      </c>
      <c r="N14" s="218">
        <v>3</v>
      </c>
      <c r="O14" s="218">
        <v>3</v>
      </c>
      <c r="P14" s="218"/>
      <c r="Q14" s="218"/>
      <c r="R14" s="218"/>
      <c r="S14" s="218"/>
      <c r="T14" s="218"/>
      <c r="U14" s="218"/>
      <c r="V14" s="218"/>
      <c r="W14" s="218"/>
      <c r="X14" s="218"/>
      <c r="Y14" s="218"/>
      <c r="Z14" s="219"/>
      <c r="AA14" s="206">
        <f t="shared" si="0"/>
        <v>30</v>
      </c>
      <c r="AB14" s="206">
        <v>30</v>
      </c>
      <c r="AC14" s="139">
        <v>28</v>
      </c>
      <c r="AD14" s="139">
        <v>2</v>
      </c>
    </row>
    <row r="15" spans="1:30" s="139" customFormat="1" ht="18">
      <c r="A15" s="161">
        <v>1</v>
      </c>
      <c r="B15" s="228" t="s">
        <v>130</v>
      </c>
      <c r="C15" s="221" t="s">
        <v>306</v>
      </c>
      <c r="D15" s="39" t="s">
        <v>214</v>
      </c>
      <c r="E15" s="216" t="e">
        <f>VLOOKUP(D15,'DANH SACH H'!#REF!,2,0)</f>
        <v>#REF!</v>
      </c>
      <c r="F15" s="216">
        <v>3</v>
      </c>
      <c r="G15" s="216">
        <v>3</v>
      </c>
      <c r="H15" s="216">
        <v>3</v>
      </c>
      <c r="I15" s="216">
        <v>3</v>
      </c>
      <c r="J15" s="216">
        <v>3</v>
      </c>
      <c r="K15" s="216">
        <v>3</v>
      </c>
      <c r="L15" s="216">
        <v>3</v>
      </c>
      <c r="M15" s="216">
        <v>3</v>
      </c>
      <c r="N15" s="216">
        <v>3</v>
      </c>
      <c r="O15" s="216">
        <v>3</v>
      </c>
      <c r="P15" s="216"/>
      <c r="Q15" s="216"/>
      <c r="R15" s="216"/>
      <c r="S15" s="216"/>
      <c r="T15" s="216"/>
      <c r="U15" s="216"/>
      <c r="V15" s="216"/>
      <c r="W15" s="216"/>
      <c r="X15" s="216"/>
      <c r="Y15" s="216"/>
      <c r="Z15" s="216"/>
      <c r="AA15" s="238">
        <f t="shared" si="0"/>
        <v>30</v>
      </c>
      <c r="AB15" s="206">
        <v>30</v>
      </c>
      <c r="AC15" s="139">
        <v>28</v>
      </c>
      <c r="AD15" s="139">
        <v>2</v>
      </c>
    </row>
    <row r="16" spans="1:30" s="139" customFormat="1" ht="18">
      <c r="A16" s="134"/>
      <c r="B16" s="135" t="s">
        <v>130</v>
      </c>
      <c r="C16" s="221" t="s">
        <v>321</v>
      </c>
      <c r="D16" s="16" t="s">
        <v>243</v>
      </c>
      <c r="E16" s="165" t="e">
        <f>VLOOKUP(D16,'DANH SACH H'!#REF!,2,0)</f>
        <v>#REF!</v>
      </c>
      <c r="F16" s="165">
        <v>8</v>
      </c>
      <c r="G16" s="165">
        <v>8</v>
      </c>
      <c r="H16" s="165">
        <v>8</v>
      </c>
      <c r="I16" s="165">
        <v>8</v>
      </c>
      <c r="J16" s="165">
        <v>8</v>
      </c>
      <c r="K16" s="165">
        <v>8</v>
      </c>
      <c r="L16" s="165">
        <v>8</v>
      </c>
      <c r="M16" s="165">
        <v>8</v>
      </c>
      <c r="N16" s="165">
        <v>8</v>
      </c>
      <c r="O16" s="165">
        <v>8</v>
      </c>
      <c r="P16" s="165">
        <v>8</v>
      </c>
      <c r="Q16" s="165">
        <v>2</v>
      </c>
      <c r="R16" s="165"/>
      <c r="S16" s="165"/>
      <c r="T16" s="165"/>
      <c r="U16" s="165"/>
      <c r="V16" s="165"/>
      <c r="W16" s="165"/>
      <c r="X16" s="165"/>
      <c r="Y16" s="165"/>
      <c r="Z16" s="165"/>
      <c r="AA16" s="240">
        <f t="shared" si="0"/>
        <v>90</v>
      </c>
      <c r="AB16" s="206">
        <v>90</v>
      </c>
      <c r="AC16" s="139">
        <v>19</v>
      </c>
      <c r="AD16" s="139">
        <v>71</v>
      </c>
    </row>
    <row r="17" spans="1:28" s="139" customFormat="1" ht="9">
      <c r="A17" s="134">
        <v>9</v>
      </c>
      <c r="B17" s="135" t="s">
        <v>130</v>
      </c>
      <c r="C17" s="221" t="s">
        <v>124</v>
      </c>
      <c r="D17" s="16" t="s">
        <v>246</v>
      </c>
      <c r="E17" s="165" t="e">
        <f>VLOOKUP(D17,'DANH SACH H'!#REF!,2,0)</f>
        <v>#REF!</v>
      </c>
      <c r="F17" s="165"/>
      <c r="G17" s="165"/>
      <c r="H17" s="165"/>
      <c r="I17" s="165"/>
      <c r="J17" s="165"/>
      <c r="K17" s="165"/>
      <c r="L17" s="165"/>
      <c r="M17" s="165"/>
      <c r="N17" s="165"/>
      <c r="O17" s="165"/>
      <c r="P17" s="165"/>
      <c r="Q17" s="165"/>
      <c r="R17" s="165"/>
      <c r="S17" s="165"/>
      <c r="T17" s="165"/>
      <c r="U17" s="165"/>
      <c r="V17" s="165"/>
      <c r="W17" s="165"/>
      <c r="X17" s="165"/>
      <c r="Y17" s="165"/>
      <c r="Z17" s="165"/>
      <c r="AA17" s="240">
        <f t="shared" si="0"/>
        <v>0</v>
      </c>
      <c r="AB17" s="206"/>
    </row>
    <row r="18" spans="1:30" s="139" customFormat="1" ht="9">
      <c r="A18" s="134">
        <v>2</v>
      </c>
      <c r="B18" s="122" t="s">
        <v>138</v>
      </c>
      <c r="C18" s="15" t="s">
        <v>302</v>
      </c>
      <c r="D18" s="16" t="s">
        <v>221</v>
      </c>
      <c r="E18" s="165" t="e">
        <f>VLOOKUP(D18,'DANH SACH H'!#REF!,2,0)</f>
        <v>#REF!</v>
      </c>
      <c r="F18" s="165">
        <v>8</v>
      </c>
      <c r="G18" s="165">
        <v>8</v>
      </c>
      <c r="H18" s="165">
        <v>8</v>
      </c>
      <c r="I18" s="165">
        <v>8</v>
      </c>
      <c r="J18" s="165">
        <v>8</v>
      </c>
      <c r="K18" s="165">
        <v>8</v>
      </c>
      <c r="L18" s="165">
        <v>8</v>
      </c>
      <c r="M18" s="165">
        <v>8</v>
      </c>
      <c r="N18" s="165">
        <v>8</v>
      </c>
      <c r="O18" s="165">
        <v>8</v>
      </c>
      <c r="P18" s="165">
        <v>8</v>
      </c>
      <c r="Q18" s="165">
        <v>2</v>
      </c>
      <c r="R18" s="165"/>
      <c r="S18" s="165"/>
      <c r="T18" s="165"/>
      <c r="U18" s="165"/>
      <c r="V18" s="165"/>
      <c r="W18" s="165"/>
      <c r="X18" s="165"/>
      <c r="Y18" s="165"/>
      <c r="Z18" s="165"/>
      <c r="AA18" s="240">
        <f t="shared" si="0"/>
        <v>90</v>
      </c>
      <c r="AB18" s="206">
        <v>90</v>
      </c>
      <c r="AC18" s="139">
        <v>40</v>
      </c>
      <c r="AD18" s="139">
        <v>50</v>
      </c>
    </row>
    <row r="19" spans="1:28" s="139" customFormat="1" ht="9">
      <c r="A19" s="134">
        <v>7</v>
      </c>
      <c r="B19" s="135" t="s">
        <v>138</v>
      </c>
      <c r="C19" s="221" t="s">
        <v>142</v>
      </c>
      <c r="D19" s="16" t="s">
        <v>215</v>
      </c>
      <c r="E19" s="165" t="e">
        <f>VLOOKUP(D19,'DANH SACH H'!#REF!,2,0)</f>
        <v>#REF!</v>
      </c>
      <c r="F19" s="165"/>
      <c r="G19" s="165"/>
      <c r="H19" s="165"/>
      <c r="I19" s="165"/>
      <c r="J19" s="165"/>
      <c r="K19" s="165"/>
      <c r="L19" s="165"/>
      <c r="M19" s="165"/>
      <c r="N19" s="165"/>
      <c r="O19" s="165"/>
      <c r="P19" s="165"/>
      <c r="Q19" s="165"/>
      <c r="R19" s="165"/>
      <c r="S19" s="165"/>
      <c r="T19" s="165"/>
      <c r="U19" s="165"/>
      <c r="V19" s="165"/>
      <c r="W19" s="165"/>
      <c r="X19" s="165"/>
      <c r="Y19" s="165"/>
      <c r="Z19" s="165"/>
      <c r="AA19" s="240">
        <f t="shared" si="0"/>
        <v>0</v>
      </c>
      <c r="AB19" s="206"/>
    </row>
    <row r="20" spans="1:28" s="139" customFormat="1" ht="13.5" customHeight="1" thickBot="1">
      <c r="A20" s="215">
        <v>8</v>
      </c>
      <c r="B20" s="246" t="s">
        <v>138</v>
      </c>
      <c r="C20" s="121" t="s">
        <v>143</v>
      </c>
      <c r="D20" s="112" t="s">
        <v>215</v>
      </c>
      <c r="E20" s="117" t="e">
        <f>VLOOKUP(D20,'DANH SACH H'!#REF!,2,0)</f>
        <v>#REF!</v>
      </c>
      <c r="F20" s="117"/>
      <c r="G20" s="117"/>
      <c r="H20" s="117"/>
      <c r="I20" s="117"/>
      <c r="J20" s="117"/>
      <c r="K20" s="117"/>
      <c r="L20" s="117"/>
      <c r="M20" s="117"/>
      <c r="N20" s="117"/>
      <c r="O20" s="117"/>
      <c r="P20" s="117"/>
      <c r="Q20" s="117"/>
      <c r="R20" s="117"/>
      <c r="S20" s="117"/>
      <c r="T20" s="117"/>
      <c r="U20" s="117"/>
      <c r="V20" s="117"/>
      <c r="W20" s="117"/>
      <c r="X20" s="117"/>
      <c r="Y20" s="117"/>
      <c r="Z20" s="117"/>
      <c r="AA20" s="241">
        <f t="shared" si="0"/>
        <v>0</v>
      </c>
      <c r="AB20" s="206"/>
    </row>
    <row r="21" spans="1:28" s="139" customFormat="1" ht="9">
      <c r="A21" s="161">
        <v>9</v>
      </c>
      <c r="B21" s="228" t="s">
        <v>138</v>
      </c>
      <c r="C21" s="221" t="s">
        <v>144</v>
      </c>
      <c r="D21" s="39" t="s">
        <v>215</v>
      </c>
      <c r="E21" s="216" t="e">
        <f>VLOOKUP(D21,'DANH SACH H'!#REF!,2,0)</f>
        <v>#REF!</v>
      </c>
      <c r="F21" s="216"/>
      <c r="G21" s="216"/>
      <c r="H21" s="216"/>
      <c r="I21" s="216"/>
      <c r="J21" s="216"/>
      <c r="K21" s="216"/>
      <c r="L21" s="216"/>
      <c r="M21" s="216"/>
      <c r="N21" s="216"/>
      <c r="O21" s="216"/>
      <c r="P21" s="216"/>
      <c r="Q21" s="216"/>
      <c r="R21" s="216"/>
      <c r="S21" s="216"/>
      <c r="T21" s="216"/>
      <c r="U21" s="216"/>
      <c r="V21" s="216"/>
      <c r="W21" s="216"/>
      <c r="X21" s="216"/>
      <c r="Y21" s="216"/>
      <c r="Z21" s="232"/>
      <c r="AA21" s="206">
        <f t="shared" si="0"/>
        <v>0</v>
      </c>
      <c r="AB21" s="206"/>
    </row>
    <row r="22" spans="1:28" s="139" customFormat="1" ht="9">
      <c r="A22" s="134">
        <v>10</v>
      </c>
      <c r="B22" s="135" t="s">
        <v>138</v>
      </c>
      <c r="C22" s="221" t="s">
        <v>150</v>
      </c>
      <c r="D22" s="16" t="s">
        <v>215</v>
      </c>
      <c r="E22" s="165" t="e">
        <f>VLOOKUP(D22,'DANH SACH H'!#REF!,2,0)</f>
        <v>#REF!</v>
      </c>
      <c r="F22" s="165"/>
      <c r="G22" s="165"/>
      <c r="H22" s="165"/>
      <c r="I22" s="165"/>
      <c r="J22" s="165"/>
      <c r="K22" s="165"/>
      <c r="L22" s="165"/>
      <c r="M22" s="165"/>
      <c r="N22" s="167"/>
      <c r="O22" s="165"/>
      <c r="P22" s="165"/>
      <c r="Q22" s="165"/>
      <c r="R22" s="165"/>
      <c r="S22" s="165"/>
      <c r="T22" s="165"/>
      <c r="U22" s="165"/>
      <c r="V22" s="165"/>
      <c r="W22" s="165"/>
      <c r="X22" s="165"/>
      <c r="Y22" s="165"/>
      <c r="Z22" s="217"/>
      <c r="AA22" s="206">
        <f t="shared" si="0"/>
        <v>0</v>
      </c>
      <c r="AB22" s="206"/>
    </row>
    <row r="23" spans="1:28" s="139" customFormat="1" ht="9">
      <c r="A23" s="134">
        <v>2</v>
      </c>
      <c r="B23" s="151" t="s">
        <v>138</v>
      </c>
      <c r="C23" s="221" t="s">
        <v>233</v>
      </c>
      <c r="D23" s="16" t="s">
        <v>213</v>
      </c>
      <c r="E23" s="165" t="e">
        <f>VLOOKUP(D23,'DANH SACH H'!#REF!,2,0)</f>
        <v>#REF!</v>
      </c>
      <c r="F23" s="165"/>
      <c r="G23" s="165"/>
      <c r="H23" s="165"/>
      <c r="I23" s="165"/>
      <c r="J23" s="165"/>
      <c r="K23" s="165"/>
      <c r="L23" s="165"/>
      <c r="M23" s="165"/>
      <c r="N23" s="165"/>
      <c r="O23" s="165"/>
      <c r="P23" s="165"/>
      <c r="Q23" s="165"/>
      <c r="R23" s="165"/>
      <c r="S23" s="165"/>
      <c r="T23" s="165"/>
      <c r="U23" s="165"/>
      <c r="V23" s="165"/>
      <c r="W23" s="165"/>
      <c r="X23" s="165"/>
      <c r="Y23" s="165"/>
      <c r="Z23" s="217"/>
      <c r="AA23" s="206">
        <f t="shared" si="0"/>
        <v>0</v>
      </c>
      <c r="AB23" s="206">
        <v>60</v>
      </c>
    </row>
    <row r="24" spans="1:28" s="139" customFormat="1" ht="9">
      <c r="A24" s="134">
        <v>6</v>
      </c>
      <c r="B24" s="135" t="s">
        <v>138</v>
      </c>
      <c r="C24" s="221" t="s">
        <v>142</v>
      </c>
      <c r="D24" s="16" t="s">
        <v>216</v>
      </c>
      <c r="E24" s="165" t="e">
        <f>VLOOKUP(D24,'DANH SACH H'!#REF!,2,0)</f>
        <v>#REF!</v>
      </c>
      <c r="F24" s="165"/>
      <c r="G24" s="165"/>
      <c r="H24" s="165"/>
      <c r="I24" s="165"/>
      <c r="J24" s="165"/>
      <c r="K24" s="165"/>
      <c r="L24" s="165"/>
      <c r="M24" s="165"/>
      <c r="N24" s="165"/>
      <c r="O24" s="165"/>
      <c r="P24" s="165"/>
      <c r="Q24" s="165"/>
      <c r="R24" s="165"/>
      <c r="S24" s="165"/>
      <c r="T24" s="165"/>
      <c r="U24" s="165"/>
      <c r="V24" s="165"/>
      <c r="W24" s="165"/>
      <c r="X24" s="165"/>
      <c r="Y24" s="165"/>
      <c r="Z24" s="217"/>
      <c r="AA24" s="206">
        <f t="shared" si="0"/>
        <v>0</v>
      </c>
      <c r="AB24" s="206"/>
    </row>
    <row r="25" spans="1:28" s="139" customFormat="1" ht="9">
      <c r="A25" s="134">
        <v>7</v>
      </c>
      <c r="B25" s="135" t="s">
        <v>138</v>
      </c>
      <c r="C25" s="221" t="s">
        <v>143</v>
      </c>
      <c r="D25" s="16" t="s">
        <v>216</v>
      </c>
      <c r="E25" s="165" t="e">
        <f>VLOOKUP(D25,'DANH SACH H'!#REF!,2,0)</f>
        <v>#REF!</v>
      </c>
      <c r="F25" s="165"/>
      <c r="G25" s="165"/>
      <c r="H25" s="165"/>
      <c r="I25" s="165"/>
      <c r="J25" s="165"/>
      <c r="K25" s="165"/>
      <c r="L25" s="165"/>
      <c r="M25" s="165"/>
      <c r="N25" s="165"/>
      <c r="O25" s="165"/>
      <c r="P25" s="165"/>
      <c r="Q25" s="165"/>
      <c r="R25" s="165"/>
      <c r="S25" s="165"/>
      <c r="T25" s="165"/>
      <c r="U25" s="165"/>
      <c r="V25" s="165"/>
      <c r="W25" s="165"/>
      <c r="X25" s="165"/>
      <c r="Y25" s="165"/>
      <c r="Z25" s="217"/>
      <c r="AA25" s="206">
        <f t="shared" si="0"/>
        <v>0</v>
      </c>
      <c r="AB25" s="206"/>
    </row>
    <row r="26" spans="1:28" s="139" customFormat="1" ht="9">
      <c r="A26" s="134">
        <v>8</v>
      </c>
      <c r="B26" s="135" t="s">
        <v>138</v>
      </c>
      <c r="C26" s="221" t="s">
        <v>144</v>
      </c>
      <c r="D26" s="16" t="s">
        <v>216</v>
      </c>
      <c r="E26" s="165" t="e">
        <f>VLOOKUP(D26,'DANH SACH H'!#REF!,2,0)</f>
        <v>#REF!</v>
      </c>
      <c r="F26" s="165"/>
      <c r="G26" s="165"/>
      <c r="H26" s="165"/>
      <c r="I26" s="165"/>
      <c r="J26" s="165"/>
      <c r="K26" s="165"/>
      <c r="L26" s="165"/>
      <c r="M26" s="165"/>
      <c r="N26" s="165"/>
      <c r="O26" s="165"/>
      <c r="P26" s="165"/>
      <c r="Q26" s="165"/>
      <c r="R26" s="165"/>
      <c r="S26" s="165"/>
      <c r="T26" s="165"/>
      <c r="U26" s="165"/>
      <c r="V26" s="165"/>
      <c r="W26" s="165"/>
      <c r="X26" s="165"/>
      <c r="Y26" s="165"/>
      <c r="Z26" s="217"/>
      <c r="AA26" s="206">
        <f t="shared" si="0"/>
        <v>0</v>
      </c>
      <c r="AB26" s="206"/>
    </row>
    <row r="27" spans="1:28" s="139" customFormat="1" ht="9">
      <c r="A27" s="134">
        <v>9</v>
      </c>
      <c r="B27" s="135" t="s">
        <v>138</v>
      </c>
      <c r="C27" s="221" t="s">
        <v>150</v>
      </c>
      <c r="D27" s="16" t="s">
        <v>216</v>
      </c>
      <c r="E27" s="165" t="e">
        <f>VLOOKUP(D27,'DANH SACH H'!#REF!,2,0)</f>
        <v>#REF!</v>
      </c>
      <c r="F27" s="165"/>
      <c r="G27" s="165"/>
      <c r="H27" s="165"/>
      <c r="I27" s="165"/>
      <c r="J27" s="165"/>
      <c r="K27" s="165"/>
      <c r="L27" s="165"/>
      <c r="M27" s="165"/>
      <c r="N27" s="165"/>
      <c r="O27" s="165"/>
      <c r="P27" s="165"/>
      <c r="Q27" s="165"/>
      <c r="R27" s="165"/>
      <c r="S27" s="165"/>
      <c r="T27" s="165"/>
      <c r="U27" s="165"/>
      <c r="V27" s="165"/>
      <c r="W27" s="165"/>
      <c r="X27" s="165"/>
      <c r="Y27" s="165"/>
      <c r="Z27" s="217"/>
      <c r="AA27" s="206">
        <f t="shared" si="0"/>
        <v>0</v>
      </c>
      <c r="AB27" s="206"/>
    </row>
    <row r="28" spans="1:28" s="139" customFormat="1" ht="9.75" thickBot="1">
      <c r="A28" s="215">
        <v>5</v>
      </c>
      <c r="B28" s="246" t="s">
        <v>138</v>
      </c>
      <c r="C28" s="121" t="s">
        <v>142</v>
      </c>
      <c r="D28" s="112" t="s">
        <v>214</v>
      </c>
      <c r="E28" s="117" t="e">
        <f>VLOOKUP(D28,'DANH SACH H'!#REF!,2,0)</f>
        <v>#REF!</v>
      </c>
      <c r="F28" s="117"/>
      <c r="G28" s="117"/>
      <c r="H28" s="117"/>
      <c r="I28" s="117"/>
      <c r="J28" s="117"/>
      <c r="K28" s="117"/>
      <c r="L28" s="117"/>
      <c r="M28" s="117"/>
      <c r="N28" s="117"/>
      <c r="O28" s="117"/>
      <c r="P28" s="117"/>
      <c r="Q28" s="117"/>
      <c r="R28" s="117"/>
      <c r="S28" s="117"/>
      <c r="T28" s="117"/>
      <c r="U28" s="117"/>
      <c r="V28" s="117"/>
      <c r="W28" s="117"/>
      <c r="X28" s="117"/>
      <c r="Y28" s="117"/>
      <c r="Z28" s="230"/>
      <c r="AA28" s="206">
        <f t="shared" si="0"/>
        <v>0</v>
      </c>
      <c r="AB28" s="206"/>
    </row>
    <row r="29" spans="1:28" s="139" customFormat="1" ht="9">
      <c r="A29" s="161">
        <v>6</v>
      </c>
      <c r="B29" s="228" t="s">
        <v>138</v>
      </c>
      <c r="C29" s="231" t="s">
        <v>143</v>
      </c>
      <c r="D29" s="39" t="s">
        <v>214</v>
      </c>
      <c r="E29" s="216" t="e">
        <f>VLOOKUP(D29,'DANH SACH H'!#REF!,2,0)</f>
        <v>#REF!</v>
      </c>
      <c r="F29" s="216"/>
      <c r="G29" s="216"/>
      <c r="H29" s="216"/>
      <c r="I29" s="216"/>
      <c r="J29" s="216"/>
      <c r="K29" s="216"/>
      <c r="L29" s="216"/>
      <c r="M29" s="216"/>
      <c r="N29" s="216"/>
      <c r="O29" s="216"/>
      <c r="P29" s="216"/>
      <c r="Q29" s="216"/>
      <c r="R29" s="216"/>
      <c r="S29" s="216"/>
      <c r="T29" s="216"/>
      <c r="U29" s="216"/>
      <c r="V29" s="216"/>
      <c r="W29" s="216"/>
      <c r="X29" s="216"/>
      <c r="Y29" s="216"/>
      <c r="Z29" s="232"/>
      <c r="AA29" s="206">
        <f t="shared" si="0"/>
        <v>0</v>
      </c>
      <c r="AB29" s="206"/>
    </row>
    <row r="30" spans="1:28" s="139" customFormat="1" ht="9">
      <c r="A30" s="134">
        <v>7</v>
      </c>
      <c r="B30" s="135" t="s">
        <v>138</v>
      </c>
      <c r="C30" s="221" t="s">
        <v>144</v>
      </c>
      <c r="D30" s="16" t="s">
        <v>214</v>
      </c>
      <c r="E30" s="165" t="e">
        <f>VLOOKUP(D30,'DANH SACH H'!#REF!,2,0)</f>
        <v>#REF!</v>
      </c>
      <c r="F30" s="165"/>
      <c r="G30" s="165"/>
      <c r="H30" s="165"/>
      <c r="I30" s="165"/>
      <c r="J30" s="165"/>
      <c r="K30" s="165"/>
      <c r="L30" s="165"/>
      <c r="M30" s="165"/>
      <c r="N30" s="165"/>
      <c r="O30" s="165"/>
      <c r="P30" s="165"/>
      <c r="Q30" s="165"/>
      <c r="R30" s="165"/>
      <c r="S30" s="165"/>
      <c r="T30" s="165"/>
      <c r="U30" s="165"/>
      <c r="V30" s="165"/>
      <c r="W30" s="165"/>
      <c r="X30" s="165"/>
      <c r="Y30" s="165"/>
      <c r="Z30" s="217"/>
      <c r="AA30" s="206">
        <f t="shared" si="0"/>
        <v>0</v>
      </c>
      <c r="AB30" s="206"/>
    </row>
    <row r="31" spans="1:28" s="139" customFormat="1" ht="9">
      <c r="A31" s="134">
        <v>8</v>
      </c>
      <c r="B31" s="135" t="s">
        <v>138</v>
      </c>
      <c r="C31" s="221" t="s">
        <v>150</v>
      </c>
      <c r="D31" s="16" t="s">
        <v>214</v>
      </c>
      <c r="E31" s="165" t="e">
        <f>VLOOKUP(D31,'DANH SACH H'!#REF!,2,0)</f>
        <v>#REF!</v>
      </c>
      <c r="F31" s="165"/>
      <c r="G31" s="165"/>
      <c r="H31" s="165"/>
      <c r="I31" s="165"/>
      <c r="J31" s="165"/>
      <c r="K31" s="165"/>
      <c r="L31" s="165"/>
      <c r="M31" s="165"/>
      <c r="N31" s="165"/>
      <c r="O31" s="165"/>
      <c r="P31" s="165"/>
      <c r="Q31" s="165"/>
      <c r="R31" s="165"/>
      <c r="S31" s="165"/>
      <c r="T31" s="165"/>
      <c r="U31" s="165"/>
      <c r="V31" s="165"/>
      <c r="W31" s="165"/>
      <c r="X31" s="165"/>
      <c r="Y31" s="165"/>
      <c r="Z31" s="217"/>
      <c r="AA31" s="206">
        <f t="shared" si="0"/>
        <v>0</v>
      </c>
      <c r="AB31" s="206"/>
    </row>
    <row r="32" spans="1:28" s="139" customFormat="1" ht="12.75" customHeight="1">
      <c r="A32" s="134">
        <v>1</v>
      </c>
      <c r="B32" s="135" t="s">
        <v>138</v>
      </c>
      <c r="C32" s="221" t="s">
        <v>318</v>
      </c>
      <c r="D32" s="16" t="s">
        <v>243</v>
      </c>
      <c r="E32" s="165" t="e">
        <f>VLOOKUP(D32,'DANH SACH H'!#REF!,2,0)</f>
        <v>#REF!</v>
      </c>
      <c r="F32" s="165"/>
      <c r="G32" s="165"/>
      <c r="H32" s="165"/>
      <c r="I32" s="165"/>
      <c r="J32" s="165"/>
      <c r="K32" s="165"/>
      <c r="L32" s="165"/>
      <c r="M32" s="165"/>
      <c r="N32" s="165"/>
      <c r="O32" s="165"/>
      <c r="P32" s="165"/>
      <c r="Q32" s="165"/>
      <c r="R32" s="165"/>
      <c r="S32" s="165"/>
      <c r="T32" s="165"/>
      <c r="U32" s="165"/>
      <c r="V32" s="165"/>
      <c r="W32" s="165"/>
      <c r="X32" s="165"/>
      <c r="Y32" s="165"/>
      <c r="Z32" s="217"/>
      <c r="AA32" s="206">
        <f t="shared" si="0"/>
        <v>0</v>
      </c>
      <c r="AB32" s="206">
        <v>30</v>
      </c>
    </row>
    <row r="33" spans="1:28" s="139" customFormat="1" ht="9">
      <c r="A33" s="134">
        <v>2</v>
      </c>
      <c r="B33" s="135" t="s">
        <v>138</v>
      </c>
      <c r="C33" s="221" t="s">
        <v>312</v>
      </c>
      <c r="D33" s="16" t="s">
        <v>243</v>
      </c>
      <c r="E33" s="165" t="e">
        <f>VLOOKUP(D33,'DANH SACH H'!#REF!,2,0)</f>
        <v>#REF!</v>
      </c>
      <c r="F33" s="165"/>
      <c r="G33" s="165"/>
      <c r="H33" s="165"/>
      <c r="I33" s="165"/>
      <c r="J33" s="167"/>
      <c r="K33" s="167"/>
      <c r="L33" s="167"/>
      <c r="M33" s="167"/>
      <c r="N33" s="167"/>
      <c r="O33" s="165"/>
      <c r="P33" s="165"/>
      <c r="Q33" s="165"/>
      <c r="R33" s="165"/>
      <c r="S33" s="165"/>
      <c r="T33" s="165"/>
      <c r="U33" s="165"/>
      <c r="V33" s="165"/>
      <c r="W33" s="165"/>
      <c r="X33" s="165"/>
      <c r="Y33" s="165"/>
      <c r="Z33" s="217"/>
      <c r="AA33" s="206">
        <f t="shared" si="0"/>
        <v>0</v>
      </c>
      <c r="AB33" s="206">
        <v>15</v>
      </c>
    </row>
    <row r="34" spans="1:28" s="139" customFormat="1" ht="12" customHeight="1" thickBot="1">
      <c r="A34" s="215">
        <v>7</v>
      </c>
      <c r="B34" s="246" t="s">
        <v>138</v>
      </c>
      <c r="C34" s="121" t="s">
        <v>142</v>
      </c>
      <c r="D34" s="112" t="s">
        <v>243</v>
      </c>
      <c r="E34" s="117" t="e">
        <f>VLOOKUP(D34,'DANH SACH H'!#REF!,2,0)</f>
        <v>#REF!</v>
      </c>
      <c r="F34" s="117"/>
      <c r="G34" s="117"/>
      <c r="H34" s="117"/>
      <c r="I34" s="117"/>
      <c r="J34" s="117"/>
      <c r="K34" s="117"/>
      <c r="L34" s="117"/>
      <c r="M34" s="117"/>
      <c r="N34" s="117"/>
      <c r="O34" s="117"/>
      <c r="P34" s="117"/>
      <c r="Q34" s="117"/>
      <c r="R34" s="117"/>
      <c r="S34" s="117"/>
      <c r="T34" s="117"/>
      <c r="U34" s="117"/>
      <c r="V34" s="117"/>
      <c r="W34" s="117"/>
      <c r="X34" s="117"/>
      <c r="Y34" s="117"/>
      <c r="Z34" s="230"/>
      <c r="AA34" s="206">
        <f t="shared" si="0"/>
        <v>0</v>
      </c>
      <c r="AB34" s="206"/>
    </row>
    <row r="35" spans="1:28" s="139" customFormat="1" ht="21" customHeight="1" thickBot="1">
      <c r="A35" s="161">
        <v>8</v>
      </c>
      <c r="B35" s="228" t="s">
        <v>138</v>
      </c>
      <c r="C35" s="221" t="s">
        <v>143</v>
      </c>
      <c r="D35" s="39" t="s">
        <v>243</v>
      </c>
      <c r="E35" s="216" t="e">
        <f>VLOOKUP(D35,'DANH SACH H'!#REF!,2,0)</f>
        <v>#REF!</v>
      </c>
      <c r="F35" s="165"/>
      <c r="G35" s="165"/>
      <c r="H35" s="165"/>
      <c r="I35" s="165"/>
      <c r="J35" s="165"/>
      <c r="K35" s="165"/>
      <c r="L35" s="165"/>
      <c r="M35" s="165"/>
      <c r="N35" s="165"/>
      <c r="O35" s="165"/>
      <c r="P35" s="216"/>
      <c r="Q35" s="216"/>
      <c r="R35" s="216"/>
      <c r="S35" s="216"/>
      <c r="T35" s="216"/>
      <c r="U35" s="216"/>
      <c r="V35" s="216"/>
      <c r="W35" s="216"/>
      <c r="X35" s="216"/>
      <c r="Y35" s="216"/>
      <c r="Z35" s="232"/>
      <c r="AA35" s="206">
        <f t="shared" si="0"/>
        <v>0</v>
      </c>
      <c r="AB35" s="206"/>
    </row>
    <row r="36" spans="1:28" s="139" customFormat="1" ht="9">
      <c r="A36" s="134">
        <v>9</v>
      </c>
      <c r="B36" s="135" t="s">
        <v>138</v>
      </c>
      <c r="C36" s="221" t="s">
        <v>144</v>
      </c>
      <c r="D36" s="39" t="s">
        <v>243</v>
      </c>
      <c r="E36" s="216" t="e">
        <f>VLOOKUP(D36,'DANH SACH H'!#REF!,2,0)</f>
        <v>#REF!</v>
      </c>
      <c r="F36" s="165"/>
      <c r="G36" s="165"/>
      <c r="H36" s="165"/>
      <c r="I36" s="165"/>
      <c r="J36" s="165"/>
      <c r="K36" s="165"/>
      <c r="L36" s="165"/>
      <c r="M36" s="165"/>
      <c r="N36" s="165"/>
      <c r="O36" s="165"/>
      <c r="P36" s="165"/>
      <c r="Q36" s="165"/>
      <c r="R36" s="165"/>
      <c r="S36" s="165"/>
      <c r="T36" s="165"/>
      <c r="U36" s="165"/>
      <c r="V36" s="165"/>
      <c r="W36" s="165"/>
      <c r="X36" s="165"/>
      <c r="Y36" s="165"/>
      <c r="Z36" s="217"/>
      <c r="AA36" s="206">
        <f t="shared" si="0"/>
        <v>0</v>
      </c>
      <c r="AB36" s="206"/>
    </row>
    <row r="37" spans="1:28" s="139" customFormat="1" ht="9">
      <c r="A37" s="134">
        <v>10</v>
      </c>
      <c r="B37" s="135" t="s">
        <v>138</v>
      </c>
      <c r="C37" s="221" t="s">
        <v>150</v>
      </c>
      <c r="D37" s="16" t="s">
        <v>243</v>
      </c>
      <c r="E37" s="165" t="e">
        <f>VLOOKUP(D37,'DANH SACH H'!#REF!,2,0)</f>
        <v>#REF!</v>
      </c>
      <c r="F37" s="165"/>
      <c r="G37" s="165"/>
      <c r="H37" s="165"/>
      <c r="I37" s="165"/>
      <c r="J37" s="167"/>
      <c r="K37" s="167"/>
      <c r="L37" s="167"/>
      <c r="M37" s="167"/>
      <c r="N37" s="167"/>
      <c r="O37" s="165"/>
      <c r="P37" s="165"/>
      <c r="Q37" s="165"/>
      <c r="R37" s="165"/>
      <c r="S37" s="165"/>
      <c r="T37" s="165"/>
      <c r="U37" s="165"/>
      <c r="V37" s="165"/>
      <c r="W37" s="165"/>
      <c r="X37" s="165"/>
      <c r="Y37" s="165"/>
      <c r="Z37" s="217"/>
      <c r="AA37" s="206">
        <f t="shared" si="0"/>
        <v>0</v>
      </c>
      <c r="AB37" s="206"/>
    </row>
    <row r="38" spans="1:28" s="139" customFormat="1" ht="9">
      <c r="A38" s="134">
        <v>1</v>
      </c>
      <c r="B38" s="135" t="s">
        <v>138</v>
      </c>
      <c r="C38" s="311" t="s">
        <v>311</v>
      </c>
      <c r="D38" s="16" t="s">
        <v>246</v>
      </c>
      <c r="E38" s="165" t="e">
        <f>VLOOKUP(D38,'DANH SACH H'!#REF!,2,0)</f>
        <v>#REF!</v>
      </c>
      <c r="F38" s="165"/>
      <c r="G38" s="165"/>
      <c r="H38" s="165"/>
      <c r="I38" s="165"/>
      <c r="J38" s="165"/>
      <c r="K38" s="165"/>
      <c r="L38" s="165"/>
      <c r="M38" s="165"/>
      <c r="N38" s="165"/>
      <c r="O38" s="165"/>
      <c r="P38" s="165"/>
      <c r="Q38" s="165"/>
      <c r="R38" s="165"/>
      <c r="S38" s="165"/>
      <c r="T38" s="165"/>
      <c r="U38" s="165"/>
      <c r="V38" s="165"/>
      <c r="W38" s="165"/>
      <c r="X38" s="165"/>
      <c r="Y38" s="165"/>
      <c r="Z38" s="217"/>
      <c r="AA38" s="206">
        <f t="shared" si="0"/>
        <v>0</v>
      </c>
      <c r="AB38" s="206">
        <v>30</v>
      </c>
    </row>
    <row r="39" spans="1:28" s="139" customFormat="1" ht="9">
      <c r="A39" s="134">
        <v>2</v>
      </c>
      <c r="B39" s="135" t="s">
        <v>138</v>
      </c>
      <c r="C39" s="311" t="s">
        <v>312</v>
      </c>
      <c r="D39" s="16" t="s">
        <v>246</v>
      </c>
      <c r="E39" s="165" t="e">
        <f>VLOOKUP(D39,'DANH SACH H'!#REF!,2,0)</f>
        <v>#REF!</v>
      </c>
      <c r="F39" s="165"/>
      <c r="G39" s="165"/>
      <c r="H39" s="165"/>
      <c r="I39" s="165"/>
      <c r="J39" s="165"/>
      <c r="K39" s="165"/>
      <c r="L39" s="165"/>
      <c r="M39" s="165"/>
      <c r="N39" s="165"/>
      <c r="O39" s="165"/>
      <c r="P39" s="165"/>
      <c r="Q39" s="165"/>
      <c r="R39" s="165"/>
      <c r="S39" s="165"/>
      <c r="T39" s="165"/>
      <c r="U39" s="165"/>
      <c r="V39" s="165"/>
      <c r="W39" s="165"/>
      <c r="X39" s="165"/>
      <c r="Y39" s="165"/>
      <c r="Z39" s="217"/>
      <c r="AA39" s="206">
        <f t="shared" si="0"/>
        <v>0</v>
      </c>
      <c r="AB39" s="206">
        <v>30</v>
      </c>
    </row>
    <row r="40" spans="1:30" s="139" customFormat="1" ht="9">
      <c r="A40" s="134">
        <v>2</v>
      </c>
      <c r="B40" s="135" t="s">
        <v>158</v>
      </c>
      <c r="C40" s="221" t="s">
        <v>307</v>
      </c>
      <c r="D40" s="16" t="s">
        <v>215</v>
      </c>
      <c r="E40" s="165" t="e">
        <f>VLOOKUP(D40,'DANH SACH H'!#REF!,2,0)</f>
        <v>#REF!</v>
      </c>
      <c r="F40" s="165">
        <v>4</v>
      </c>
      <c r="G40" s="165">
        <v>4</v>
      </c>
      <c r="H40" s="165">
        <v>4</v>
      </c>
      <c r="I40" s="165">
        <v>4</v>
      </c>
      <c r="J40" s="165">
        <v>4</v>
      </c>
      <c r="K40" s="165">
        <v>4</v>
      </c>
      <c r="L40" s="165">
        <v>4</v>
      </c>
      <c r="M40" s="165">
        <v>4</v>
      </c>
      <c r="N40" s="165">
        <v>4</v>
      </c>
      <c r="O40" s="165">
        <v>4</v>
      </c>
      <c r="P40" s="165">
        <v>4</v>
      </c>
      <c r="Q40" s="165">
        <v>4</v>
      </c>
      <c r="R40" s="165">
        <v>4</v>
      </c>
      <c r="S40" s="165">
        <v>4</v>
      </c>
      <c r="T40" s="165">
        <v>4</v>
      </c>
      <c r="U40" s="165"/>
      <c r="V40" s="165"/>
      <c r="W40" s="165"/>
      <c r="X40" s="165"/>
      <c r="Y40" s="165"/>
      <c r="Z40" s="217"/>
      <c r="AA40" s="206">
        <f t="shared" si="0"/>
        <v>60</v>
      </c>
      <c r="AB40" s="206">
        <v>60</v>
      </c>
      <c r="AC40" s="139">
        <v>9</v>
      </c>
      <c r="AD40" s="139">
        <v>51</v>
      </c>
    </row>
    <row r="41" spans="1:28" s="139" customFormat="1" ht="9.75" thickBot="1">
      <c r="A41" s="215">
        <v>1</v>
      </c>
      <c r="B41" s="225" t="s">
        <v>158</v>
      </c>
      <c r="C41" s="325" t="s">
        <v>232</v>
      </c>
      <c r="D41" s="112" t="s">
        <v>213</v>
      </c>
      <c r="E41" s="117" t="e">
        <f>VLOOKUP(D41,'DANH SACH H'!#REF!,2,0)</f>
        <v>#REF!</v>
      </c>
      <c r="F41" s="117"/>
      <c r="G41" s="117"/>
      <c r="H41" s="117"/>
      <c r="I41" s="117"/>
      <c r="J41" s="117"/>
      <c r="K41" s="117"/>
      <c r="L41" s="117"/>
      <c r="M41" s="117"/>
      <c r="N41" s="117"/>
      <c r="O41" s="117"/>
      <c r="P41" s="117"/>
      <c r="Q41" s="117"/>
      <c r="R41" s="117"/>
      <c r="S41" s="117"/>
      <c r="T41" s="117"/>
      <c r="U41" s="117"/>
      <c r="V41" s="117"/>
      <c r="W41" s="117"/>
      <c r="X41" s="117"/>
      <c r="Y41" s="117"/>
      <c r="Z41" s="230"/>
      <c r="AA41" s="206">
        <f t="shared" si="0"/>
        <v>0</v>
      </c>
      <c r="AB41" s="206">
        <v>45</v>
      </c>
    </row>
    <row r="42" spans="1:30" s="139" customFormat="1" ht="19.5" customHeight="1">
      <c r="A42" s="161">
        <v>4</v>
      </c>
      <c r="B42" s="228" t="s">
        <v>158</v>
      </c>
      <c r="C42" s="221" t="s">
        <v>307</v>
      </c>
      <c r="D42" s="39" t="s">
        <v>213</v>
      </c>
      <c r="E42" s="216" t="e">
        <f>VLOOKUP(D42,'DANH SACH H'!#REF!,2,0)</f>
        <v>#REF!</v>
      </c>
      <c r="F42" s="165"/>
      <c r="G42" s="165"/>
      <c r="H42" s="165"/>
      <c r="I42" s="165"/>
      <c r="J42" s="165"/>
      <c r="K42" s="165"/>
      <c r="L42" s="165"/>
      <c r="M42" s="165"/>
      <c r="N42" s="165"/>
      <c r="O42" s="165"/>
      <c r="P42" s="216"/>
      <c r="Q42" s="216"/>
      <c r="R42" s="216"/>
      <c r="S42" s="216"/>
      <c r="T42" s="216"/>
      <c r="U42" s="216"/>
      <c r="V42" s="216"/>
      <c r="W42" s="216"/>
      <c r="X42" s="216"/>
      <c r="Y42" s="216"/>
      <c r="Z42" s="232"/>
      <c r="AA42" s="206">
        <f t="shared" si="0"/>
        <v>0</v>
      </c>
      <c r="AB42" s="206">
        <v>60</v>
      </c>
      <c r="AC42" s="139">
        <v>9</v>
      </c>
      <c r="AD42" s="139">
        <v>51</v>
      </c>
    </row>
    <row r="43" spans="1:28" s="139" customFormat="1" ht="9">
      <c r="A43" s="134"/>
      <c r="B43" s="122" t="s">
        <v>158</v>
      </c>
      <c r="C43" s="221" t="s">
        <v>307</v>
      </c>
      <c r="D43" s="16" t="s">
        <v>216</v>
      </c>
      <c r="E43" s="165" t="e">
        <f>VLOOKUP(D43,'DANH SACH H'!#REF!,2,0)</f>
        <v>#REF!</v>
      </c>
      <c r="F43" s="165"/>
      <c r="G43" s="165"/>
      <c r="H43" s="165"/>
      <c r="I43" s="165"/>
      <c r="J43" s="165"/>
      <c r="K43" s="165"/>
      <c r="L43" s="165"/>
      <c r="M43" s="165"/>
      <c r="N43" s="165"/>
      <c r="O43" s="165"/>
      <c r="P43" s="165"/>
      <c r="Q43" s="165"/>
      <c r="R43" s="165"/>
      <c r="S43" s="165"/>
      <c r="T43" s="165"/>
      <c r="U43" s="165"/>
      <c r="V43" s="165"/>
      <c r="W43" s="165"/>
      <c r="X43" s="165"/>
      <c r="Y43" s="165"/>
      <c r="Z43" s="217"/>
      <c r="AA43" s="206"/>
      <c r="AB43" s="206">
        <v>60</v>
      </c>
    </row>
    <row r="44" spans="1:28" s="139" customFormat="1" ht="9">
      <c r="A44" s="134">
        <v>2</v>
      </c>
      <c r="B44" s="243" t="s">
        <v>158</v>
      </c>
      <c r="C44" s="221" t="s">
        <v>307</v>
      </c>
      <c r="D44" s="16" t="s">
        <v>214</v>
      </c>
      <c r="E44" s="165" t="e">
        <f>VLOOKUP(D44,'DANH SACH H'!#REF!,2,0)</f>
        <v>#REF!</v>
      </c>
      <c r="F44" s="165"/>
      <c r="G44" s="165"/>
      <c r="H44" s="165"/>
      <c r="I44" s="165"/>
      <c r="J44" s="165"/>
      <c r="K44" s="165"/>
      <c r="L44" s="165"/>
      <c r="M44" s="165"/>
      <c r="N44" s="165"/>
      <c r="O44" s="165"/>
      <c r="P44" s="165"/>
      <c r="Q44" s="165"/>
      <c r="R44" s="165"/>
      <c r="S44" s="165"/>
      <c r="T44" s="165"/>
      <c r="U44" s="165"/>
      <c r="V44" s="165"/>
      <c r="W44" s="165"/>
      <c r="X44" s="165"/>
      <c r="Y44" s="165"/>
      <c r="Z44" s="217"/>
      <c r="AA44" s="206">
        <f>SUM(F44:Y44)</f>
        <v>0</v>
      </c>
      <c r="AB44" s="206">
        <v>60</v>
      </c>
    </row>
    <row r="45" spans="1:28" s="139" customFormat="1" ht="9">
      <c r="A45" s="134">
        <v>5</v>
      </c>
      <c r="B45" s="122" t="s">
        <v>136</v>
      </c>
      <c r="C45" s="15" t="s">
        <v>305</v>
      </c>
      <c r="D45" s="16" t="s">
        <v>221</v>
      </c>
      <c r="E45" s="165" t="e">
        <f>VLOOKUP(D45,'DANH SACH H'!#REF!,2,0)</f>
        <v>#REF!</v>
      </c>
      <c r="F45" s="165"/>
      <c r="G45" s="165"/>
      <c r="H45" s="165"/>
      <c r="I45" s="165"/>
      <c r="J45" s="165"/>
      <c r="K45" s="165"/>
      <c r="L45" s="165"/>
      <c r="M45" s="165"/>
      <c r="N45" s="165"/>
      <c r="O45" s="165"/>
      <c r="P45" s="165"/>
      <c r="Q45" s="165"/>
      <c r="R45" s="165"/>
      <c r="S45" s="165"/>
      <c r="T45" s="165"/>
      <c r="U45" s="165"/>
      <c r="V45" s="165"/>
      <c r="W45" s="165"/>
      <c r="X45" s="165"/>
      <c r="Y45" s="165"/>
      <c r="Z45" s="217"/>
      <c r="AA45" s="125">
        <v>270</v>
      </c>
      <c r="AB45" s="206">
        <v>270</v>
      </c>
    </row>
    <row r="46" spans="1:28" s="139" customFormat="1" ht="9">
      <c r="A46" s="134">
        <v>6</v>
      </c>
      <c r="B46" s="151" t="s">
        <v>136</v>
      </c>
      <c r="C46" s="15" t="s">
        <v>304</v>
      </c>
      <c r="D46" s="16" t="s">
        <v>221</v>
      </c>
      <c r="E46" s="165" t="e">
        <f>VLOOKUP(D46,'DANH SACH H'!#REF!,2,0)</f>
        <v>#REF!</v>
      </c>
      <c r="F46" s="165"/>
      <c r="G46" s="165"/>
      <c r="H46" s="165"/>
      <c r="I46" s="165"/>
      <c r="J46" s="165"/>
      <c r="K46" s="165"/>
      <c r="L46" s="165"/>
      <c r="M46" s="165"/>
      <c r="N46" s="165"/>
      <c r="O46" s="165"/>
      <c r="P46" s="165"/>
      <c r="Q46" s="165"/>
      <c r="R46" s="165"/>
      <c r="S46" s="165"/>
      <c r="T46" s="165"/>
      <c r="U46" s="165"/>
      <c r="V46" s="165"/>
      <c r="W46" s="165"/>
      <c r="X46" s="165"/>
      <c r="Y46" s="165"/>
      <c r="Z46" s="217"/>
      <c r="AA46" s="125">
        <v>180</v>
      </c>
      <c r="AB46" s="206">
        <v>180</v>
      </c>
    </row>
    <row r="47" spans="1:28" s="139" customFormat="1" ht="9">
      <c r="A47" s="134">
        <v>11</v>
      </c>
      <c r="B47" s="122" t="s">
        <v>136</v>
      </c>
      <c r="C47" s="15" t="s">
        <v>124</v>
      </c>
      <c r="D47" s="16" t="s">
        <v>215</v>
      </c>
      <c r="E47" s="165" t="e">
        <f>VLOOKUP(D47,'DANH SACH H'!#REF!,2,0)</f>
        <v>#REF!</v>
      </c>
      <c r="F47" s="165"/>
      <c r="G47" s="165"/>
      <c r="H47" s="165"/>
      <c r="I47" s="165"/>
      <c r="J47" s="167"/>
      <c r="K47" s="167"/>
      <c r="L47" s="167"/>
      <c r="M47" s="167"/>
      <c r="N47" s="167"/>
      <c r="O47" s="165"/>
      <c r="P47" s="165"/>
      <c r="Q47" s="165"/>
      <c r="R47" s="165"/>
      <c r="S47" s="165"/>
      <c r="T47" s="165"/>
      <c r="U47" s="165"/>
      <c r="V47" s="165"/>
      <c r="W47" s="165"/>
      <c r="X47" s="165"/>
      <c r="Y47" s="165"/>
      <c r="Z47" s="217"/>
      <c r="AA47" s="206">
        <f aca="true" t="shared" si="1" ref="AA47:AA63">SUM(F47:Y47)</f>
        <v>0</v>
      </c>
      <c r="AB47" s="206"/>
    </row>
    <row r="48" spans="1:30" s="139" customFormat="1" ht="18.75" thickBot="1">
      <c r="A48" s="215">
        <v>5</v>
      </c>
      <c r="B48" s="225" t="s">
        <v>136</v>
      </c>
      <c r="C48" s="121" t="s">
        <v>309</v>
      </c>
      <c r="D48" s="112" t="s">
        <v>213</v>
      </c>
      <c r="E48" s="117" t="e">
        <f>VLOOKUP(D48,'DANH SACH H'!#REF!,2,0)</f>
        <v>#REF!</v>
      </c>
      <c r="F48" s="117">
        <v>8</v>
      </c>
      <c r="G48" s="117">
        <v>8</v>
      </c>
      <c r="H48" s="117">
        <v>8</v>
      </c>
      <c r="I48" s="117">
        <v>8</v>
      </c>
      <c r="J48" s="117">
        <v>8</v>
      </c>
      <c r="K48" s="117">
        <v>8</v>
      </c>
      <c r="L48" s="117">
        <v>8</v>
      </c>
      <c r="M48" s="117">
        <v>8</v>
      </c>
      <c r="N48" s="117">
        <v>8</v>
      </c>
      <c r="O48" s="117">
        <v>8</v>
      </c>
      <c r="P48" s="117">
        <v>8</v>
      </c>
      <c r="Q48" s="117">
        <v>8</v>
      </c>
      <c r="R48" s="117">
        <v>8</v>
      </c>
      <c r="S48" s="117">
        <v>8</v>
      </c>
      <c r="T48" s="117">
        <v>8</v>
      </c>
      <c r="U48" s="117"/>
      <c r="V48" s="117"/>
      <c r="W48" s="117"/>
      <c r="X48" s="117"/>
      <c r="Y48" s="117"/>
      <c r="Z48" s="230"/>
      <c r="AA48" s="206">
        <f t="shared" si="1"/>
        <v>120</v>
      </c>
      <c r="AB48" s="206">
        <v>120</v>
      </c>
      <c r="AC48" s="139">
        <v>26</v>
      </c>
      <c r="AD48" s="139">
        <v>94</v>
      </c>
    </row>
    <row r="49" spans="1:30" s="139" customFormat="1" ht="18">
      <c r="A49" s="161">
        <v>1</v>
      </c>
      <c r="B49" s="229" t="s">
        <v>136</v>
      </c>
      <c r="C49" s="221" t="s">
        <v>306</v>
      </c>
      <c r="D49" s="39" t="s">
        <v>216</v>
      </c>
      <c r="E49" s="216" t="e">
        <f>VLOOKUP(D49,'DANH SACH H'!#REF!,2,0)</f>
        <v>#REF!</v>
      </c>
      <c r="F49" s="216">
        <v>3</v>
      </c>
      <c r="G49" s="216">
        <v>3</v>
      </c>
      <c r="H49" s="216">
        <v>3</v>
      </c>
      <c r="I49" s="216">
        <v>3</v>
      </c>
      <c r="J49" s="216">
        <v>3</v>
      </c>
      <c r="K49" s="216">
        <v>3</v>
      </c>
      <c r="L49" s="216">
        <v>3</v>
      </c>
      <c r="M49" s="216">
        <v>3</v>
      </c>
      <c r="N49" s="216">
        <v>3</v>
      </c>
      <c r="O49" s="216">
        <v>3</v>
      </c>
      <c r="P49" s="216"/>
      <c r="Q49" s="216"/>
      <c r="R49" s="216"/>
      <c r="S49" s="216"/>
      <c r="T49" s="216"/>
      <c r="U49" s="216"/>
      <c r="V49" s="216"/>
      <c r="W49" s="216"/>
      <c r="X49" s="216"/>
      <c r="Y49" s="216"/>
      <c r="Z49" s="232"/>
      <c r="AA49" s="206">
        <f t="shared" si="1"/>
        <v>30</v>
      </c>
      <c r="AB49" s="206">
        <v>30</v>
      </c>
      <c r="AC49" s="139">
        <v>28</v>
      </c>
      <c r="AD49" s="139">
        <v>2</v>
      </c>
    </row>
    <row r="50" spans="1:30" s="139" customFormat="1" ht="9">
      <c r="A50" s="134">
        <v>3</v>
      </c>
      <c r="B50" s="135" t="s">
        <v>136</v>
      </c>
      <c r="C50" s="221" t="s">
        <v>319</v>
      </c>
      <c r="D50" s="16" t="s">
        <v>243</v>
      </c>
      <c r="E50" s="165" t="e">
        <f>VLOOKUP(D50,'DANH SACH H'!#REF!,2,0)</f>
        <v>#REF!</v>
      </c>
      <c r="F50" s="165">
        <v>4</v>
      </c>
      <c r="G50" s="165">
        <v>4</v>
      </c>
      <c r="H50" s="165">
        <v>4</v>
      </c>
      <c r="I50" s="165">
        <v>4</v>
      </c>
      <c r="J50" s="165">
        <v>4</v>
      </c>
      <c r="K50" s="165">
        <v>4</v>
      </c>
      <c r="L50" s="165">
        <v>4</v>
      </c>
      <c r="M50" s="165">
        <v>4</v>
      </c>
      <c r="N50" s="165">
        <v>4</v>
      </c>
      <c r="O50" s="165">
        <v>4</v>
      </c>
      <c r="P50" s="165">
        <v>4</v>
      </c>
      <c r="Q50" s="165">
        <v>4</v>
      </c>
      <c r="R50" s="165">
        <v>4</v>
      </c>
      <c r="S50" s="165">
        <v>4</v>
      </c>
      <c r="T50" s="165">
        <v>4</v>
      </c>
      <c r="U50" s="165"/>
      <c r="V50" s="165"/>
      <c r="W50" s="165"/>
      <c r="X50" s="165"/>
      <c r="Y50" s="165"/>
      <c r="Z50" s="217"/>
      <c r="AA50" s="206">
        <f t="shared" si="1"/>
        <v>60</v>
      </c>
      <c r="AB50" s="206">
        <v>60</v>
      </c>
      <c r="AC50" s="139">
        <v>8</v>
      </c>
      <c r="AD50" s="139">
        <v>52</v>
      </c>
    </row>
    <row r="51" spans="1:30" s="139" customFormat="1" ht="9">
      <c r="A51" s="134">
        <v>3</v>
      </c>
      <c r="B51" s="135" t="s">
        <v>136</v>
      </c>
      <c r="C51" s="310" t="s">
        <v>313</v>
      </c>
      <c r="D51" s="16" t="s">
        <v>246</v>
      </c>
      <c r="E51" s="165" t="e">
        <f>VLOOKUP(D51,'DANH SACH H'!#REF!,2,0)</f>
        <v>#REF!</v>
      </c>
      <c r="F51" s="165">
        <v>4</v>
      </c>
      <c r="G51" s="165">
        <v>4</v>
      </c>
      <c r="H51" s="165">
        <v>4</v>
      </c>
      <c r="I51" s="165">
        <v>4</v>
      </c>
      <c r="J51" s="165">
        <v>4</v>
      </c>
      <c r="K51" s="165">
        <v>4</v>
      </c>
      <c r="L51" s="165">
        <v>4</v>
      </c>
      <c r="M51" s="165">
        <v>4</v>
      </c>
      <c r="N51" s="165">
        <v>4</v>
      </c>
      <c r="O51" s="165">
        <v>4</v>
      </c>
      <c r="P51" s="165">
        <v>4</v>
      </c>
      <c r="Q51" s="165">
        <v>1</v>
      </c>
      <c r="R51" s="165"/>
      <c r="S51" s="165"/>
      <c r="T51" s="165"/>
      <c r="U51" s="165"/>
      <c r="V51" s="165"/>
      <c r="W51" s="165"/>
      <c r="X51" s="165"/>
      <c r="Y51" s="165"/>
      <c r="Z51" s="217"/>
      <c r="AA51" s="206">
        <f t="shared" si="1"/>
        <v>45</v>
      </c>
      <c r="AB51" s="206">
        <v>45</v>
      </c>
      <c r="AC51" s="139">
        <v>39</v>
      </c>
      <c r="AD51" s="139">
        <v>6</v>
      </c>
    </row>
    <row r="52" spans="1:30" s="139" customFormat="1" ht="9">
      <c r="A52" s="134">
        <v>4</v>
      </c>
      <c r="B52" s="122" t="s">
        <v>92</v>
      </c>
      <c r="C52" s="15" t="s">
        <v>303</v>
      </c>
      <c r="D52" s="16" t="s">
        <v>221</v>
      </c>
      <c r="E52" s="165" t="e">
        <f>VLOOKUP(D52,'DANH SACH H'!#REF!,2,0)</f>
        <v>#REF!</v>
      </c>
      <c r="F52" s="165">
        <v>24</v>
      </c>
      <c r="G52" s="165">
        <v>24</v>
      </c>
      <c r="H52" s="165">
        <v>24</v>
      </c>
      <c r="I52" s="165">
        <v>24</v>
      </c>
      <c r="J52" s="165">
        <v>24</v>
      </c>
      <c r="K52" s="165">
        <v>24</v>
      </c>
      <c r="L52" s="165">
        <v>24</v>
      </c>
      <c r="M52" s="165">
        <v>24</v>
      </c>
      <c r="N52" s="165">
        <v>18</v>
      </c>
      <c r="O52" s="165"/>
      <c r="P52" s="165"/>
      <c r="Q52" s="165"/>
      <c r="R52" s="165"/>
      <c r="S52" s="165"/>
      <c r="T52" s="165"/>
      <c r="U52" s="165"/>
      <c r="V52" s="165"/>
      <c r="W52" s="165"/>
      <c r="X52" s="165"/>
      <c r="Y52" s="165"/>
      <c r="Z52" s="217"/>
      <c r="AA52" s="125">
        <f t="shared" si="1"/>
        <v>210</v>
      </c>
      <c r="AB52" s="206">
        <v>210</v>
      </c>
      <c r="AC52" s="139">
        <v>23</v>
      </c>
      <c r="AD52" s="139">
        <v>187</v>
      </c>
    </row>
    <row r="53" spans="1:28" s="139" customFormat="1" ht="9">
      <c r="A53" s="134"/>
      <c r="B53" s="135" t="s">
        <v>92</v>
      </c>
      <c r="C53" s="15" t="s">
        <v>124</v>
      </c>
      <c r="D53" s="16" t="s">
        <v>243</v>
      </c>
      <c r="E53" s="165" t="e">
        <f>VLOOKUP(D53,'DANH SACH H'!#REF!,2,0)</f>
        <v>#REF!</v>
      </c>
      <c r="F53" s="165"/>
      <c r="G53" s="165"/>
      <c r="H53" s="165"/>
      <c r="I53" s="165"/>
      <c r="J53" s="165"/>
      <c r="K53" s="165"/>
      <c r="L53" s="165"/>
      <c r="M53" s="165"/>
      <c r="N53" s="165"/>
      <c r="O53" s="165"/>
      <c r="P53" s="165"/>
      <c r="Q53" s="165"/>
      <c r="R53" s="165"/>
      <c r="S53" s="165"/>
      <c r="T53" s="165"/>
      <c r="U53" s="165"/>
      <c r="V53" s="165"/>
      <c r="W53" s="165"/>
      <c r="X53" s="165"/>
      <c r="Y53" s="165"/>
      <c r="Z53" s="217"/>
      <c r="AA53" s="206">
        <f t="shared" si="1"/>
        <v>0</v>
      </c>
      <c r="AB53" s="206"/>
    </row>
    <row r="54" spans="1:30" s="139" customFormat="1" ht="9">
      <c r="A54" s="134">
        <v>5</v>
      </c>
      <c r="B54" s="243" t="s">
        <v>92</v>
      </c>
      <c r="C54" s="310" t="s">
        <v>315</v>
      </c>
      <c r="D54" s="16" t="s">
        <v>246</v>
      </c>
      <c r="E54" s="165" t="e">
        <f>VLOOKUP(D54,'DANH SACH H'!#REF!,2,0)</f>
        <v>#REF!</v>
      </c>
      <c r="F54" s="165">
        <v>8</v>
      </c>
      <c r="G54" s="165">
        <v>8</v>
      </c>
      <c r="H54" s="165">
        <v>8</v>
      </c>
      <c r="I54" s="165">
        <v>8</v>
      </c>
      <c r="J54" s="165">
        <v>8</v>
      </c>
      <c r="K54" s="165">
        <v>8</v>
      </c>
      <c r="L54" s="165">
        <v>8</v>
      </c>
      <c r="M54" s="165">
        <v>8</v>
      </c>
      <c r="N54" s="165">
        <v>8</v>
      </c>
      <c r="O54" s="165">
        <v>8</v>
      </c>
      <c r="P54" s="165">
        <v>8</v>
      </c>
      <c r="Q54" s="165">
        <v>2</v>
      </c>
      <c r="R54" s="165"/>
      <c r="S54" s="165"/>
      <c r="T54" s="165"/>
      <c r="U54" s="165"/>
      <c r="V54" s="165"/>
      <c r="W54" s="165"/>
      <c r="X54" s="165"/>
      <c r="Y54" s="165"/>
      <c r="Z54" s="217"/>
      <c r="AA54" s="206">
        <f t="shared" si="1"/>
        <v>90</v>
      </c>
      <c r="AB54" s="206">
        <v>90</v>
      </c>
      <c r="AC54" s="139">
        <v>8</v>
      </c>
      <c r="AD54" s="139">
        <v>82</v>
      </c>
    </row>
    <row r="55" spans="1:28" s="139" customFormat="1" ht="9">
      <c r="A55" s="134">
        <v>9</v>
      </c>
      <c r="B55" s="122" t="s">
        <v>73</v>
      </c>
      <c r="C55" s="15" t="s">
        <v>124</v>
      </c>
      <c r="D55" s="16" t="s">
        <v>221</v>
      </c>
      <c r="E55" s="165" t="e">
        <f>VLOOKUP(D55,'DANH SACH H'!#REF!,2,0)</f>
        <v>#REF!</v>
      </c>
      <c r="F55" s="165"/>
      <c r="G55" s="165"/>
      <c r="H55" s="165"/>
      <c r="I55" s="165"/>
      <c r="J55" s="167"/>
      <c r="K55" s="167"/>
      <c r="L55" s="167"/>
      <c r="M55" s="167"/>
      <c r="N55" s="167"/>
      <c r="O55" s="165"/>
      <c r="P55" s="165"/>
      <c r="Q55" s="165"/>
      <c r="R55" s="165"/>
      <c r="S55" s="165"/>
      <c r="T55" s="165"/>
      <c r="U55" s="165"/>
      <c r="V55" s="165"/>
      <c r="W55" s="165"/>
      <c r="X55" s="165"/>
      <c r="Y55" s="165"/>
      <c r="Z55" s="217"/>
      <c r="AA55" s="125">
        <f t="shared" si="1"/>
        <v>0</v>
      </c>
      <c r="AB55" s="206"/>
    </row>
    <row r="56" spans="1:28" s="139" customFormat="1" ht="9">
      <c r="A56" s="134">
        <v>8</v>
      </c>
      <c r="B56" s="122" t="s">
        <v>73</v>
      </c>
      <c r="C56" s="15" t="s">
        <v>124</v>
      </c>
      <c r="D56" s="16" t="s">
        <v>213</v>
      </c>
      <c r="E56" s="165" t="e">
        <f>VLOOKUP(D56,'DANH SACH H'!#REF!,2,0)</f>
        <v>#REF!</v>
      </c>
      <c r="F56" s="165"/>
      <c r="G56" s="165"/>
      <c r="H56" s="165"/>
      <c r="I56" s="165"/>
      <c r="J56" s="167"/>
      <c r="K56" s="167"/>
      <c r="L56" s="167"/>
      <c r="M56" s="167"/>
      <c r="N56" s="167"/>
      <c r="O56" s="165"/>
      <c r="P56" s="165"/>
      <c r="Q56" s="165"/>
      <c r="R56" s="165"/>
      <c r="S56" s="165"/>
      <c r="T56" s="165"/>
      <c r="U56" s="165"/>
      <c r="V56" s="165"/>
      <c r="W56" s="165"/>
      <c r="X56" s="165"/>
      <c r="Y56" s="165"/>
      <c r="Z56" s="217"/>
      <c r="AA56" s="206">
        <f t="shared" si="1"/>
        <v>0</v>
      </c>
      <c r="AB56" s="206"/>
    </row>
    <row r="57" spans="1:30" s="139" customFormat="1" ht="9">
      <c r="A57" s="134">
        <v>4</v>
      </c>
      <c r="B57" s="135" t="s">
        <v>73</v>
      </c>
      <c r="C57" s="310" t="s">
        <v>314</v>
      </c>
      <c r="D57" s="16" t="s">
        <v>246</v>
      </c>
      <c r="E57" s="165" t="e">
        <f>VLOOKUP(D57,'DANH SACH H'!#REF!,2,0)</f>
        <v>#REF!</v>
      </c>
      <c r="F57" s="165">
        <v>4</v>
      </c>
      <c r="G57" s="165">
        <v>4</v>
      </c>
      <c r="H57" s="165">
        <v>4</v>
      </c>
      <c r="I57" s="165">
        <v>4</v>
      </c>
      <c r="J57" s="165">
        <v>4</v>
      </c>
      <c r="K57" s="165">
        <v>4</v>
      </c>
      <c r="L57" s="165">
        <v>4</v>
      </c>
      <c r="M57" s="165">
        <v>4</v>
      </c>
      <c r="N57" s="165">
        <v>4</v>
      </c>
      <c r="O57" s="165">
        <v>4</v>
      </c>
      <c r="P57" s="165">
        <v>4</v>
      </c>
      <c r="Q57" s="165">
        <v>4</v>
      </c>
      <c r="R57" s="165">
        <v>4</v>
      </c>
      <c r="S57" s="165">
        <v>4</v>
      </c>
      <c r="T57" s="165">
        <v>4</v>
      </c>
      <c r="U57" s="165"/>
      <c r="V57" s="165"/>
      <c r="W57" s="165"/>
      <c r="X57" s="165"/>
      <c r="Y57" s="165"/>
      <c r="Z57" s="217"/>
      <c r="AA57" s="206">
        <f t="shared" si="1"/>
        <v>60</v>
      </c>
      <c r="AB57" s="206">
        <v>60</v>
      </c>
      <c r="AC57" s="139">
        <v>46</v>
      </c>
      <c r="AD57" s="139">
        <v>14</v>
      </c>
    </row>
    <row r="58" spans="1:30" s="139" customFormat="1" ht="9.75" thickBot="1">
      <c r="A58" s="215">
        <v>3</v>
      </c>
      <c r="B58" s="225" t="s">
        <v>69</v>
      </c>
      <c r="C58" s="121" t="s">
        <v>308</v>
      </c>
      <c r="D58" s="112" t="s">
        <v>215</v>
      </c>
      <c r="E58" s="117" t="e">
        <f>VLOOKUP(D58,'DANH SACH H'!#REF!,2,0)</f>
        <v>#REF!</v>
      </c>
      <c r="F58" s="117">
        <v>8</v>
      </c>
      <c r="G58" s="117">
        <v>8</v>
      </c>
      <c r="H58" s="117">
        <v>8</v>
      </c>
      <c r="I58" s="117">
        <v>8</v>
      </c>
      <c r="J58" s="117">
        <v>8</v>
      </c>
      <c r="K58" s="117">
        <v>8</v>
      </c>
      <c r="L58" s="117">
        <v>8</v>
      </c>
      <c r="M58" s="117">
        <v>8</v>
      </c>
      <c r="N58" s="117">
        <v>8</v>
      </c>
      <c r="O58" s="117">
        <v>8</v>
      </c>
      <c r="P58" s="117">
        <v>8</v>
      </c>
      <c r="Q58" s="117">
        <v>8</v>
      </c>
      <c r="R58" s="117">
        <v>8</v>
      </c>
      <c r="S58" s="117">
        <v>8</v>
      </c>
      <c r="T58" s="117">
        <v>8</v>
      </c>
      <c r="U58" s="117"/>
      <c r="V58" s="117"/>
      <c r="W58" s="117"/>
      <c r="X58" s="117"/>
      <c r="Y58" s="117"/>
      <c r="Z58" s="230"/>
      <c r="AA58" s="206">
        <f t="shared" si="1"/>
        <v>120</v>
      </c>
      <c r="AB58" s="206">
        <v>120</v>
      </c>
      <c r="AC58" s="139">
        <v>32</v>
      </c>
      <c r="AD58" s="139">
        <v>88</v>
      </c>
    </row>
    <row r="59" spans="1:30" s="139" customFormat="1" ht="9">
      <c r="A59" s="161"/>
      <c r="B59" s="229" t="s">
        <v>69</v>
      </c>
      <c r="C59" s="221" t="s">
        <v>310</v>
      </c>
      <c r="D59" s="39" t="s">
        <v>214</v>
      </c>
      <c r="E59" s="216" t="e">
        <f>VLOOKUP(D59,'DANH SACH H'!#REF!,2,0)</f>
        <v>#REF!</v>
      </c>
      <c r="F59" s="216">
        <v>8</v>
      </c>
      <c r="G59" s="216">
        <v>8</v>
      </c>
      <c r="H59" s="216">
        <v>8</v>
      </c>
      <c r="I59" s="216">
        <v>8</v>
      </c>
      <c r="J59" s="216">
        <v>8</v>
      </c>
      <c r="K59" s="216">
        <v>8</v>
      </c>
      <c r="L59" s="216">
        <v>8</v>
      </c>
      <c r="M59" s="216">
        <v>8</v>
      </c>
      <c r="N59" s="216">
        <v>8</v>
      </c>
      <c r="O59" s="216">
        <v>8</v>
      </c>
      <c r="P59" s="216">
        <v>8</v>
      </c>
      <c r="Q59" s="216">
        <v>8</v>
      </c>
      <c r="R59" s="216">
        <v>8</v>
      </c>
      <c r="S59" s="216">
        <v>8</v>
      </c>
      <c r="T59" s="216">
        <v>8</v>
      </c>
      <c r="U59" s="216"/>
      <c r="V59" s="216"/>
      <c r="W59" s="216"/>
      <c r="X59" s="216"/>
      <c r="Y59" s="216"/>
      <c r="Z59" s="232"/>
      <c r="AA59" s="206">
        <f t="shared" si="1"/>
        <v>120</v>
      </c>
      <c r="AB59" s="206">
        <v>120</v>
      </c>
      <c r="AC59" s="139">
        <v>23</v>
      </c>
      <c r="AD59" s="139">
        <v>97</v>
      </c>
    </row>
    <row r="60" spans="1:28" s="139" customFormat="1" ht="9">
      <c r="A60" s="134">
        <v>11</v>
      </c>
      <c r="B60" s="122" t="s">
        <v>71</v>
      </c>
      <c r="C60" s="15" t="s">
        <v>124</v>
      </c>
      <c r="D60" s="16" t="s">
        <v>145</v>
      </c>
      <c r="E60" s="165" t="e">
        <f>VLOOKUP(D60,'DANH SACH H'!#REF!,2,0)</f>
        <v>#REF!</v>
      </c>
      <c r="F60" s="165"/>
      <c r="G60" s="165"/>
      <c r="H60" s="165"/>
      <c r="I60" s="165"/>
      <c r="J60" s="165"/>
      <c r="K60" s="165"/>
      <c r="L60" s="165"/>
      <c r="M60" s="165"/>
      <c r="N60" s="165"/>
      <c r="O60" s="165"/>
      <c r="P60" s="165"/>
      <c r="Q60" s="165"/>
      <c r="R60" s="165"/>
      <c r="S60" s="165"/>
      <c r="T60" s="165"/>
      <c r="U60" s="165"/>
      <c r="V60" s="165"/>
      <c r="W60" s="165"/>
      <c r="X60" s="165"/>
      <c r="Y60" s="165"/>
      <c r="Z60" s="217"/>
      <c r="AA60" s="206">
        <f t="shared" si="1"/>
        <v>0</v>
      </c>
      <c r="AB60" s="206"/>
    </row>
    <row r="61" spans="1:30" s="139" customFormat="1" ht="9">
      <c r="A61" s="134">
        <v>2</v>
      </c>
      <c r="B61" s="243" t="s">
        <v>71</v>
      </c>
      <c r="C61" s="221" t="s">
        <v>310</v>
      </c>
      <c r="D61" s="16" t="s">
        <v>216</v>
      </c>
      <c r="E61" s="165" t="e">
        <f>VLOOKUP(D61,'DANH SACH H'!#REF!,2,0)</f>
        <v>#REF!</v>
      </c>
      <c r="F61" s="165">
        <v>8</v>
      </c>
      <c r="G61" s="165">
        <v>8</v>
      </c>
      <c r="H61" s="165">
        <v>8</v>
      </c>
      <c r="I61" s="165">
        <v>8</v>
      </c>
      <c r="J61" s="165">
        <v>8</v>
      </c>
      <c r="K61" s="165">
        <v>8</v>
      </c>
      <c r="L61" s="165">
        <v>8</v>
      </c>
      <c r="M61" s="165">
        <v>8</v>
      </c>
      <c r="N61" s="165">
        <v>8</v>
      </c>
      <c r="O61" s="165">
        <v>8</v>
      </c>
      <c r="P61" s="165">
        <v>8</v>
      </c>
      <c r="Q61" s="165">
        <v>8</v>
      </c>
      <c r="R61" s="165">
        <v>8</v>
      </c>
      <c r="S61" s="165">
        <v>8</v>
      </c>
      <c r="T61" s="165">
        <v>8</v>
      </c>
      <c r="U61" s="165"/>
      <c r="V61" s="165"/>
      <c r="W61" s="165"/>
      <c r="X61" s="165"/>
      <c r="Y61" s="165"/>
      <c r="Z61" s="217"/>
      <c r="AA61" s="206">
        <f t="shared" si="1"/>
        <v>120</v>
      </c>
      <c r="AB61" s="206">
        <v>120</v>
      </c>
      <c r="AC61" s="139">
        <v>23</v>
      </c>
      <c r="AD61" s="139">
        <v>97</v>
      </c>
    </row>
    <row r="62" spans="1:30" s="139" customFormat="1" ht="9">
      <c r="A62" s="134">
        <v>6</v>
      </c>
      <c r="B62" s="135" t="s">
        <v>71</v>
      </c>
      <c r="C62" s="334" t="s">
        <v>316</v>
      </c>
      <c r="D62" s="16" t="s">
        <v>246</v>
      </c>
      <c r="E62" s="165" t="e">
        <f>VLOOKUP(D62,'DANH SACH H'!#REF!,2,0)</f>
        <v>#REF!</v>
      </c>
      <c r="F62" s="165">
        <v>8</v>
      </c>
      <c r="G62" s="165">
        <v>8</v>
      </c>
      <c r="H62" s="165">
        <v>8</v>
      </c>
      <c r="I62" s="165">
        <v>8</v>
      </c>
      <c r="J62" s="165">
        <v>8</v>
      </c>
      <c r="K62" s="165">
        <v>8</v>
      </c>
      <c r="L62" s="165">
        <v>8</v>
      </c>
      <c r="M62" s="165">
        <v>8</v>
      </c>
      <c r="N62" s="165">
        <v>8</v>
      </c>
      <c r="O62" s="165">
        <v>8</v>
      </c>
      <c r="P62" s="165">
        <v>8</v>
      </c>
      <c r="Q62" s="165">
        <v>8</v>
      </c>
      <c r="R62" s="165">
        <v>8</v>
      </c>
      <c r="S62" s="165">
        <v>8</v>
      </c>
      <c r="T62" s="165">
        <v>8</v>
      </c>
      <c r="U62" s="165"/>
      <c r="V62" s="165"/>
      <c r="W62" s="165"/>
      <c r="X62" s="165"/>
      <c r="Y62" s="165"/>
      <c r="Z62" s="217"/>
      <c r="AA62" s="206">
        <f t="shared" si="1"/>
        <v>120</v>
      </c>
      <c r="AB62" s="337">
        <v>120</v>
      </c>
      <c r="AC62" s="337">
        <v>16</v>
      </c>
      <c r="AD62" s="139">
        <v>104</v>
      </c>
    </row>
    <row r="63" spans="1:30" s="139" customFormat="1" ht="9">
      <c r="A63" s="134">
        <v>7</v>
      </c>
      <c r="B63" s="135" t="s">
        <v>71</v>
      </c>
      <c r="C63" s="311" t="s">
        <v>317</v>
      </c>
      <c r="D63" s="16" t="s">
        <v>246</v>
      </c>
      <c r="E63" s="165" t="e">
        <f>VLOOKUP(D63,'DANH SACH H'!#REF!,2,0)</f>
        <v>#REF!</v>
      </c>
      <c r="F63" s="165">
        <v>8</v>
      </c>
      <c r="G63" s="165">
        <v>8</v>
      </c>
      <c r="H63" s="165">
        <v>8</v>
      </c>
      <c r="I63" s="165">
        <v>8</v>
      </c>
      <c r="J63" s="165">
        <v>8</v>
      </c>
      <c r="K63" s="165">
        <v>8</v>
      </c>
      <c r="L63" s="165">
        <v>8</v>
      </c>
      <c r="M63" s="165">
        <v>4</v>
      </c>
      <c r="N63" s="165"/>
      <c r="O63" s="165"/>
      <c r="P63" s="165"/>
      <c r="Q63" s="165"/>
      <c r="R63" s="165"/>
      <c r="S63" s="165"/>
      <c r="T63" s="165"/>
      <c r="U63" s="165"/>
      <c r="V63" s="165"/>
      <c r="W63" s="165"/>
      <c r="X63" s="165"/>
      <c r="Y63" s="165"/>
      <c r="Z63" s="217"/>
      <c r="AA63" s="206">
        <f t="shared" si="1"/>
        <v>60</v>
      </c>
      <c r="AB63" s="335">
        <v>60</v>
      </c>
      <c r="AC63" s="335">
        <v>10</v>
      </c>
      <c r="AD63" s="139">
        <v>50</v>
      </c>
    </row>
    <row r="64" spans="1:29" s="139" customFormat="1" ht="9">
      <c r="A64" s="134">
        <v>4</v>
      </c>
      <c r="B64" s="122" t="s">
        <v>70</v>
      </c>
      <c r="C64" s="15" t="s">
        <v>299</v>
      </c>
      <c r="D64" s="16" t="s">
        <v>145</v>
      </c>
      <c r="E64" s="165" t="e">
        <f>VLOOKUP(D64,'DANH SACH H'!#REF!,2,0)</f>
        <v>#REF!</v>
      </c>
      <c r="F64" s="165"/>
      <c r="G64" s="165"/>
      <c r="H64" s="165"/>
      <c r="I64" s="165"/>
      <c r="J64" s="165"/>
      <c r="K64" s="165"/>
      <c r="L64" s="165"/>
      <c r="M64" s="165"/>
      <c r="N64" s="165"/>
      <c r="O64" s="165"/>
      <c r="P64" s="165"/>
      <c r="Q64" s="165"/>
      <c r="R64" s="165"/>
      <c r="S64" s="165"/>
      <c r="T64" s="165"/>
      <c r="U64" s="165"/>
      <c r="V64" s="165"/>
      <c r="W64" s="165"/>
      <c r="X64" s="165"/>
      <c r="Y64" s="165"/>
      <c r="Z64" s="217"/>
      <c r="AA64" s="206">
        <v>160</v>
      </c>
      <c r="AB64" s="336">
        <v>160</v>
      </c>
      <c r="AC64" s="166"/>
    </row>
    <row r="65" spans="1:29" s="139" customFormat="1" ht="9">
      <c r="A65" s="134">
        <v>5</v>
      </c>
      <c r="B65" s="122" t="s">
        <v>70</v>
      </c>
      <c r="C65" s="15" t="s">
        <v>300</v>
      </c>
      <c r="D65" s="16" t="s">
        <v>145</v>
      </c>
      <c r="E65" s="165" t="e">
        <f>VLOOKUP(D65,'DANH SACH H'!#REF!,2,0)</f>
        <v>#REF!</v>
      </c>
      <c r="F65" s="165"/>
      <c r="G65" s="165"/>
      <c r="H65" s="165"/>
      <c r="I65" s="165"/>
      <c r="J65" s="165"/>
      <c r="K65" s="165"/>
      <c r="L65" s="165"/>
      <c r="M65" s="165"/>
      <c r="N65" s="165"/>
      <c r="O65" s="165"/>
      <c r="P65" s="165"/>
      <c r="Q65" s="165"/>
      <c r="R65" s="165"/>
      <c r="S65" s="165"/>
      <c r="T65" s="165"/>
      <c r="U65" s="165"/>
      <c r="V65" s="165"/>
      <c r="W65" s="165"/>
      <c r="X65" s="165"/>
      <c r="Y65" s="165"/>
      <c r="Z65" s="217"/>
      <c r="AA65" s="206">
        <v>270</v>
      </c>
      <c r="AB65" s="336">
        <v>270</v>
      </c>
      <c r="AC65" s="166"/>
    </row>
    <row r="66" spans="1:30" s="139" customFormat="1" ht="9.75" thickBot="1">
      <c r="A66" s="31">
        <v>4</v>
      </c>
      <c r="B66" s="226" t="s">
        <v>70</v>
      </c>
      <c r="C66" s="245" t="s">
        <v>320</v>
      </c>
      <c r="D66" s="222" t="s">
        <v>243</v>
      </c>
      <c r="E66" s="223" t="e">
        <f>VLOOKUP(D66,'DANH SACH H'!#REF!,2,0)</f>
        <v>#REF!</v>
      </c>
      <c r="F66" s="223">
        <v>8</v>
      </c>
      <c r="G66" s="223">
        <v>8</v>
      </c>
      <c r="H66" s="223">
        <v>8</v>
      </c>
      <c r="I66" s="223">
        <v>8</v>
      </c>
      <c r="J66" s="223">
        <v>8</v>
      </c>
      <c r="K66" s="223">
        <v>8</v>
      </c>
      <c r="L66" s="223">
        <v>8</v>
      </c>
      <c r="M66" s="223">
        <v>8</v>
      </c>
      <c r="N66" s="223">
        <v>8</v>
      </c>
      <c r="O66" s="223">
        <v>8</v>
      </c>
      <c r="P66" s="223">
        <v>8</v>
      </c>
      <c r="Q66" s="223">
        <v>8</v>
      </c>
      <c r="R66" s="223">
        <v>8</v>
      </c>
      <c r="S66" s="223">
        <v>8</v>
      </c>
      <c r="T66" s="223">
        <v>8</v>
      </c>
      <c r="U66" s="223">
        <v>8</v>
      </c>
      <c r="V66" s="223">
        <v>8</v>
      </c>
      <c r="W66" s="223">
        <v>8</v>
      </c>
      <c r="X66" s="223">
        <v>6</v>
      </c>
      <c r="Y66" s="223"/>
      <c r="Z66" s="224"/>
      <c r="AA66" s="206">
        <f>SUM(F66:Y66)</f>
        <v>150</v>
      </c>
      <c r="AB66" s="206">
        <v>150</v>
      </c>
      <c r="AC66" s="139">
        <v>22</v>
      </c>
      <c r="AD66" s="139">
        <v>128</v>
      </c>
    </row>
    <row r="67" spans="1:28" s="139" customFormat="1" ht="9.75" thickTop="1">
      <c r="A67" s="40"/>
      <c r="B67" s="41"/>
      <c r="C67" s="309"/>
      <c r="D67" s="40"/>
      <c r="E67" s="168"/>
      <c r="F67" s="168"/>
      <c r="G67" s="168"/>
      <c r="H67" s="168"/>
      <c r="I67" s="168"/>
      <c r="J67" s="168"/>
      <c r="K67" s="168"/>
      <c r="L67" s="168"/>
      <c r="M67" s="168"/>
      <c r="N67" s="168"/>
      <c r="O67" s="168"/>
      <c r="P67" s="168"/>
      <c r="Q67" s="168"/>
      <c r="R67" s="168"/>
      <c r="S67" s="168"/>
      <c r="T67" s="168"/>
      <c r="U67" s="168"/>
      <c r="V67" s="168"/>
      <c r="W67" s="168"/>
      <c r="X67" s="168"/>
      <c r="Y67" s="168"/>
      <c r="Z67" s="168"/>
      <c r="AA67" s="206"/>
      <c r="AB67" s="206"/>
    </row>
    <row r="68" spans="1:28" s="139" customFormat="1" ht="9">
      <c r="A68" s="40"/>
      <c r="B68" s="41"/>
      <c r="C68" s="309"/>
      <c r="D68" s="40"/>
      <c r="E68" s="168"/>
      <c r="F68" s="168"/>
      <c r="G68" s="168"/>
      <c r="H68" s="168"/>
      <c r="I68" s="168"/>
      <c r="J68" s="168"/>
      <c r="K68" s="168"/>
      <c r="L68" s="168"/>
      <c r="M68" s="168"/>
      <c r="N68" s="168"/>
      <c r="O68" s="168"/>
      <c r="P68" s="168"/>
      <c r="Q68" s="168"/>
      <c r="R68" s="168"/>
      <c r="S68" s="168"/>
      <c r="T68" s="168"/>
      <c r="U68" s="168"/>
      <c r="V68" s="168"/>
      <c r="W68" s="168"/>
      <c r="X68" s="168"/>
      <c r="Y68" s="168"/>
      <c r="Z68" s="168"/>
      <c r="AA68" s="206"/>
      <c r="AB68" s="206"/>
    </row>
    <row r="69" spans="1:28" s="139" customFormat="1" ht="9">
      <c r="A69" s="40"/>
      <c r="B69" s="41"/>
      <c r="C69" s="309"/>
      <c r="D69" s="40"/>
      <c r="E69" s="168"/>
      <c r="F69" s="168"/>
      <c r="G69" s="168"/>
      <c r="H69" s="168"/>
      <c r="I69" s="168"/>
      <c r="J69" s="168"/>
      <c r="K69" s="168"/>
      <c r="L69" s="168"/>
      <c r="M69" s="168"/>
      <c r="N69" s="168"/>
      <c r="O69" s="168"/>
      <c r="P69" s="168"/>
      <c r="Q69" s="168"/>
      <c r="R69" s="168"/>
      <c r="S69" s="168"/>
      <c r="T69" s="168"/>
      <c r="U69" s="168"/>
      <c r="V69" s="168"/>
      <c r="W69" s="168"/>
      <c r="X69" s="168"/>
      <c r="Y69" s="168"/>
      <c r="Z69" s="168"/>
      <c r="AA69" s="206"/>
      <c r="AB69" s="206"/>
    </row>
    <row r="70" spans="1:28" s="139" customFormat="1" ht="9">
      <c r="A70" s="40"/>
      <c r="B70" s="41"/>
      <c r="C70" s="309"/>
      <c r="D70" s="40"/>
      <c r="E70" s="168"/>
      <c r="F70" s="168"/>
      <c r="G70" s="168"/>
      <c r="H70" s="168"/>
      <c r="I70" s="168"/>
      <c r="J70" s="168"/>
      <c r="K70" s="168"/>
      <c r="L70" s="168"/>
      <c r="M70" s="168"/>
      <c r="N70" s="168"/>
      <c r="O70" s="168"/>
      <c r="P70" s="168"/>
      <c r="Q70" s="168"/>
      <c r="R70" s="168"/>
      <c r="S70" s="168"/>
      <c r="T70" s="168"/>
      <c r="U70" s="168"/>
      <c r="V70" s="168"/>
      <c r="W70" s="168"/>
      <c r="X70" s="168"/>
      <c r="Y70" s="168"/>
      <c r="Z70" s="168"/>
      <c r="AA70" s="206"/>
      <c r="AB70" s="206"/>
    </row>
    <row r="71" spans="1:28" s="139" customFormat="1" ht="9">
      <c r="A71" s="40"/>
      <c r="B71" s="41"/>
      <c r="C71" s="309"/>
      <c r="D71" s="40"/>
      <c r="E71" s="168"/>
      <c r="F71" s="168"/>
      <c r="G71" s="168"/>
      <c r="H71" s="168"/>
      <c r="I71" s="168"/>
      <c r="J71" s="168"/>
      <c r="K71" s="168"/>
      <c r="L71" s="168"/>
      <c r="M71" s="168"/>
      <c r="N71" s="168"/>
      <c r="O71" s="168"/>
      <c r="P71" s="168"/>
      <c r="Q71" s="168"/>
      <c r="R71" s="168"/>
      <c r="S71" s="168"/>
      <c r="T71" s="168"/>
      <c r="U71" s="168"/>
      <c r="V71" s="168"/>
      <c r="W71" s="168"/>
      <c r="X71" s="168"/>
      <c r="Y71" s="168"/>
      <c r="Z71" s="168"/>
      <c r="AA71" s="206"/>
      <c r="AB71" s="206"/>
    </row>
    <row r="72" spans="1:28" s="139" customFormat="1" ht="9">
      <c r="A72" s="40"/>
      <c r="B72" s="41"/>
      <c r="C72" s="309"/>
      <c r="D72" s="40"/>
      <c r="E72" s="168"/>
      <c r="F72" s="168"/>
      <c r="G72" s="168"/>
      <c r="H72" s="168"/>
      <c r="I72" s="168"/>
      <c r="J72" s="168"/>
      <c r="K72" s="168"/>
      <c r="L72" s="168"/>
      <c r="M72" s="168"/>
      <c r="N72" s="168"/>
      <c r="O72" s="168"/>
      <c r="P72" s="168"/>
      <c r="Q72" s="168"/>
      <c r="R72" s="168"/>
      <c r="S72" s="168"/>
      <c r="T72" s="168"/>
      <c r="U72" s="168"/>
      <c r="V72" s="168"/>
      <c r="W72" s="168"/>
      <c r="X72" s="168"/>
      <c r="Y72" s="168"/>
      <c r="Z72" s="168"/>
      <c r="AA72" s="206"/>
      <c r="AB72" s="206"/>
    </row>
    <row r="73" spans="1:28" s="139" customFormat="1" ht="9">
      <c r="A73" s="40"/>
      <c r="B73" s="41"/>
      <c r="C73" s="309"/>
      <c r="D73" s="40"/>
      <c r="E73" s="168"/>
      <c r="F73" s="168"/>
      <c r="G73" s="168"/>
      <c r="H73" s="168"/>
      <c r="I73" s="168"/>
      <c r="J73" s="168"/>
      <c r="K73" s="168"/>
      <c r="L73" s="168"/>
      <c r="M73" s="168"/>
      <c r="N73" s="168"/>
      <c r="O73" s="168"/>
      <c r="P73" s="168"/>
      <c r="Q73" s="168"/>
      <c r="R73" s="168"/>
      <c r="S73" s="168"/>
      <c r="T73" s="168"/>
      <c r="U73" s="168"/>
      <c r="V73" s="168"/>
      <c r="W73" s="168"/>
      <c r="X73" s="168"/>
      <c r="Y73" s="168"/>
      <c r="Z73" s="168"/>
      <c r="AA73" s="206"/>
      <c r="AB73" s="206"/>
    </row>
    <row r="74" spans="1:28" s="26" customFormat="1" ht="14.25" customHeight="1">
      <c r="A74" s="40"/>
      <c r="B74" s="41"/>
      <c r="C74" s="42"/>
      <c r="D74" s="43"/>
      <c r="E74" s="44"/>
      <c r="F74" s="45"/>
      <c r="G74" s="45"/>
      <c r="H74" s="45"/>
      <c r="I74" s="45"/>
      <c r="J74" s="127"/>
      <c r="K74" s="127"/>
      <c r="L74" s="127"/>
      <c r="M74" s="127"/>
      <c r="N74" s="127"/>
      <c r="O74" s="45"/>
      <c r="P74" s="45"/>
      <c r="Q74" s="45"/>
      <c r="R74" s="45"/>
      <c r="S74" s="45"/>
      <c r="T74" s="45"/>
      <c r="U74" s="45"/>
      <c r="V74" s="45"/>
      <c r="W74" s="45"/>
      <c r="X74" s="45"/>
      <c r="Y74" s="45"/>
      <c r="Z74" s="45"/>
      <c r="AB74" s="32"/>
    </row>
    <row r="75" spans="1:28" s="10" customFormat="1" ht="15.75">
      <c r="A75" s="11"/>
      <c r="B75" s="210"/>
      <c r="C75" s="72"/>
      <c r="D75" s="73"/>
      <c r="E75" s="73"/>
      <c r="F75" s="74"/>
      <c r="G75" s="74"/>
      <c r="H75" s="74"/>
      <c r="I75" s="74"/>
      <c r="J75" s="128"/>
      <c r="K75" s="128"/>
      <c r="L75" s="128"/>
      <c r="M75" s="128"/>
      <c r="N75" s="128"/>
      <c r="O75" s="74"/>
      <c r="P75" s="74"/>
      <c r="Q75" s="74"/>
      <c r="R75" s="74"/>
      <c r="S75" s="58" t="s">
        <v>184</v>
      </c>
      <c r="T75" s="58"/>
      <c r="U75" s="58"/>
      <c r="V75" s="58"/>
      <c r="W75" s="58"/>
      <c r="X75" s="58"/>
      <c r="Y75" s="58"/>
      <c r="Z75" s="74"/>
      <c r="AB75" s="143"/>
    </row>
    <row r="76" spans="1:28" s="8" customFormat="1" ht="15" customHeight="1">
      <c r="A76" s="10"/>
      <c r="B76" s="211"/>
      <c r="C76" s="60" t="s">
        <v>104</v>
      </c>
      <c r="D76" s="76"/>
      <c r="E76" s="76"/>
      <c r="F76" s="59"/>
      <c r="G76" s="1157" t="s">
        <v>72</v>
      </c>
      <c r="H76" s="1157"/>
      <c r="I76" s="1157"/>
      <c r="J76" s="1157"/>
      <c r="K76" s="1157"/>
      <c r="L76" s="1157"/>
      <c r="M76" s="1157"/>
      <c r="N76" s="128"/>
      <c r="O76" s="59"/>
      <c r="P76" s="59"/>
      <c r="Q76" s="59"/>
      <c r="R76" s="59"/>
      <c r="S76" s="1157" t="s">
        <v>1</v>
      </c>
      <c r="T76" s="1157"/>
      <c r="U76" s="1157"/>
      <c r="V76" s="1157"/>
      <c r="W76" s="1157"/>
      <c r="X76" s="1157"/>
      <c r="Y76" s="1157"/>
      <c r="Z76" s="74"/>
      <c r="AB76" s="144"/>
    </row>
    <row r="77" spans="2:26" ht="15.75">
      <c r="B77" s="211"/>
      <c r="C77" s="60"/>
      <c r="D77" s="76"/>
      <c r="E77" s="76"/>
      <c r="F77" s="59"/>
      <c r="G77" s="59"/>
      <c r="H77" s="59"/>
      <c r="I77" s="59"/>
      <c r="J77" s="129"/>
      <c r="K77" s="129"/>
      <c r="L77" s="129"/>
      <c r="M77" s="129"/>
      <c r="N77" s="129"/>
      <c r="O77" s="59"/>
      <c r="P77" s="59"/>
      <c r="Q77" s="59"/>
      <c r="R77" s="59"/>
      <c r="S77" s="59"/>
      <c r="T77" s="59"/>
      <c r="U77" s="59"/>
      <c r="V77" s="59"/>
      <c r="W77" s="59"/>
      <c r="X77" s="59"/>
      <c r="Y77" s="59"/>
      <c r="Z77" s="59"/>
    </row>
    <row r="78" spans="2:24" ht="15.75">
      <c r="B78" s="211"/>
      <c r="C78" s="60"/>
      <c r="D78" s="76"/>
      <c r="E78" s="76"/>
      <c r="F78" s="59"/>
      <c r="G78" s="59"/>
      <c r="H78" s="59"/>
      <c r="I78" s="59"/>
      <c r="J78" s="129"/>
      <c r="K78" s="129"/>
      <c r="L78" s="129"/>
      <c r="M78" s="129"/>
      <c r="N78" s="129"/>
      <c r="O78" s="59"/>
      <c r="P78" s="59"/>
      <c r="Q78" s="59"/>
      <c r="R78" s="59"/>
      <c r="S78" s="59"/>
      <c r="T78" s="59"/>
      <c r="U78" s="59"/>
      <c r="V78" s="59"/>
      <c r="W78" s="59"/>
      <c r="X78" s="59"/>
    </row>
    <row r="79" spans="2:26" ht="15.75">
      <c r="B79" s="211"/>
      <c r="C79" s="60"/>
      <c r="D79" s="76"/>
      <c r="E79" s="76"/>
      <c r="F79" s="59"/>
      <c r="G79" s="59"/>
      <c r="H79" s="59"/>
      <c r="I79" s="59"/>
      <c r="J79" s="129"/>
      <c r="K79" s="129"/>
      <c r="L79" s="129"/>
      <c r="M79" s="129"/>
      <c r="N79" s="129"/>
      <c r="O79" s="59"/>
      <c r="P79" s="59"/>
      <c r="Q79" s="59"/>
      <c r="R79" s="59"/>
      <c r="Z79" s="59"/>
    </row>
    <row r="80" spans="7:25" ht="15.75">
      <c r="G80" s="1151" t="s">
        <v>133</v>
      </c>
      <c r="H80" s="1151"/>
      <c r="I80" s="1151"/>
      <c r="J80" s="1151"/>
      <c r="K80" s="1151"/>
      <c r="L80" s="1151"/>
      <c r="M80" s="1151"/>
      <c r="S80" s="1152" t="s">
        <v>73</v>
      </c>
      <c r="T80" s="1152"/>
      <c r="U80" s="1152"/>
      <c r="V80" s="1152"/>
      <c r="W80" s="1152"/>
      <c r="X80" s="1152"/>
      <c r="Y80" s="1152"/>
    </row>
  </sheetData>
  <sheetProtection/>
  <mergeCells count="19">
    <mergeCell ref="H6:K6"/>
    <mergeCell ref="G80:M80"/>
    <mergeCell ref="S80:Y80"/>
    <mergeCell ref="L6:O6"/>
    <mergeCell ref="P6:S6"/>
    <mergeCell ref="T6:X6"/>
    <mergeCell ref="Y6:Z6"/>
    <mergeCell ref="G76:M76"/>
    <mergeCell ref="S76:Y76"/>
    <mergeCell ref="A1:D1"/>
    <mergeCell ref="E1:Z1"/>
    <mergeCell ref="A2:D2"/>
    <mergeCell ref="E2:Z2"/>
    <mergeCell ref="A5:A8"/>
    <mergeCell ref="B5:B8"/>
    <mergeCell ref="C5:Z5"/>
    <mergeCell ref="C6:E6"/>
    <mergeCell ref="C7:E7"/>
    <mergeCell ref="F6:G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U22"/>
  <sheetViews>
    <sheetView zoomScale="145" zoomScaleNormal="145" zoomScalePageLayoutView="0" workbookViewId="0" topLeftCell="A4">
      <selection activeCell="A15" sqref="A15"/>
    </sheetView>
  </sheetViews>
  <sheetFormatPr defaultColWidth="9.140625" defaultRowHeight="15"/>
  <cols>
    <col min="1" max="1" width="14.28125" style="0" bestFit="1" customWidth="1"/>
    <col min="2" max="3" width="3.00390625" style="0" customWidth="1"/>
    <col min="4" max="4" width="4.00390625" style="0" customWidth="1"/>
    <col min="5" max="5" width="4.421875" style="0" customWidth="1"/>
    <col min="6" max="6" width="4.00390625" style="0" customWidth="1"/>
    <col min="7" max="7" width="3.7109375" style="0" customWidth="1"/>
    <col min="8" max="10" width="2.8515625" style="0" customWidth="1"/>
    <col min="11" max="11" width="4.421875" style="0" customWidth="1"/>
    <col min="12" max="12" width="2.8515625" style="0" customWidth="1"/>
    <col min="13" max="13" width="6.421875" style="0" customWidth="1"/>
    <col min="14" max="16" width="2.8515625" style="0" customWidth="1"/>
    <col min="17" max="17" width="6.421875" style="0" customWidth="1"/>
    <col min="18" max="20" width="3.57421875" style="0" customWidth="1"/>
    <col min="21" max="21" width="5.00390625" style="0" customWidth="1"/>
    <col min="22" max="26" width="3.57421875" style="0" customWidth="1"/>
  </cols>
  <sheetData>
    <row r="1" spans="1:13" ht="40.5" customHeight="1" thickBot="1">
      <c r="A1" s="630" t="s">
        <v>217</v>
      </c>
      <c r="B1" s="677" t="s">
        <v>445</v>
      </c>
      <c r="C1" s="677" t="s">
        <v>446</v>
      </c>
      <c r="D1" s="677" t="s">
        <v>459</v>
      </c>
      <c r="E1" s="677" t="s">
        <v>469</v>
      </c>
      <c r="F1" s="678" t="s">
        <v>485</v>
      </c>
      <c r="G1" s="678" t="s">
        <v>517</v>
      </c>
      <c r="H1" s="596"/>
      <c r="I1" s="596"/>
      <c r="J1" s="596"/>
      <c r="K1" s="596"/>
      <c r="L1" s="596"/>
      <c r="M1" s="595"/>
    </row>
    <row r="2" spans="1:21" ht="13.5" customHeight="1" thickBot="1">
      <c r="A2" s="16" t="s">
        <v>441</v>
      </c>
      <c r="B2">
        <v>21</v>
      </c>
      <c r="C2">
        <v>18</v>
      </c>
      <c r="D2">
        <v>18</v>
      </c>
      <c r="K2">
        <v>15</v>
      </c>
      <c r="S2" s="651"/>
      <c r="T2" s="650"/>
      <c r="U2" s="675">
        <v>4</v>
      </c>
    </row>
    <row r="3" spans="1:21" ht="13.5" customHeight="1" thickBot="1">
      <c r="A3" s="16" t="s">
        <v>442</v>
      </c>
      <c r="B3">
        <v>22</v>
      </c>
      <c r="C3">
        <v>16</v>
      </c>
      <c r="D3">
        <v>16</v>
      </c>
      <c r="K3">
        <v>15</v>
      </c>
      <c r="S3" s="651"/>
      <c r="T3" s="649"/>
      <c r="U3" s="676">
        <v>2</v>
      </c>
    </row>
    <row r="4" spans="1:21" s="668" customFormat="1" ht="13.5" customHeight="1" thickBot="1">
      <c r="A4" s="666" t="s">
        <v>479</v>
      </c>
      <c r="E4" s="668">
        <v>26</v>
      </c>
      <c r="F4" s="668">
        <v>27</v>
      </c>
      <c r="G4" s="668">
        <v>26</v>
      </c>
      <c r="Q4" s="668">
        <v>30</v>
      </c>
      <c r="S4" s="669"/>
      <c r="T4" s="670"/>
      <c r="U4" s="676">
        <v>15</v>
      </c>
    </row>
    <row r="5" spans="1:21" ht="13.5" customHeight="1" thickBot="1">
      <c r="A5" s="39" t="s">
        <v>460</v>
      </c>
      <c r="B5">
        <v>6</v>
      </c>
      <c r="C5">
        <v>4</v>
      </c>
      <c r="D5">
        <v>4</v>
      </c>
      <c r="E5">
        <v>4</v>
      </c>
      <c r="F5">
        <v>4</v>
      </c>
      <c r="G5">
        <v>4</v>
      </c>
      <c r="K5">
        <v>4</v>
      </c>
      <c r="Q5">
        <v>4</v>
      </c>
      <c r="S5" s="651"/>
      <c r="T5" s="649"/>
      <c r="U5" s="676">
        <v>18</v>
      </c>
    </row>
    <row r="6" spans="1:21" ht="13.5" customHeight="1" thickBot="1">
      <c r="A6" s="16" t="s">
        <v>443</v>
      </c>
      <c r="B6">
        <v>20</v>
      </c>
      <c r="C6">
        <v>20</v>
      </c>
      <c r="D6">
        <v>20</v>
      </c>
      <c r="E6">
        <v>18</v>
      </c>
      <c r="F6">
        <v>17</v>
      </c>
      <c r="G6">
        <v>17</v>
      </c>
      <c r="K6">
        <v>18</v>
      </c>
      <c r="Q6">
        <v>18</v>
      </c>
      <c r="S6" s="651"/>
      <c r="T6" s="649"/>
      <c r="U6" s="676">
        <v>6</v>
      </c>
    </row>
    <row r="7" spans="1:21" ht="13.5" customHeight="1" thickBot="1">
      <c r="A7" s="16" t="s">
        <v>462</v>
      </c>
      <c r="D7">
        <v>20</v>
      </c>
      <c r="E7">
        <v>20</v>
      </c>
      <c r="K7">
        <v>20</v>
      </c>
      <c r="M7" s="652">
        <f>K7*0.15</f>
        <v>3</v>
      </c>
      <c r="Q7">
        <v>20</v>
      </c>
      <c r="S7" s="651"/>
      <c r="T7" s="649"/>
      <c r="U7" s="676">
        <v>12</v>
      </c>
    </row>
    <row r="8" spans="1:21" ht="13.5" customHeight="1" thickBot="1">
      <c r="A8" s="16" t="s">
        <v>463</v>
      </c>
      <c r="D8">
        <v>18</v>
      </c>
      <c r="E8">
        <v>17</v>
      </c>
      <c r="K8">
        <v>18</v>
      </c>
      <c r="Q8">
        <v>18</v>
      </c>
      <c r="S8" s="1160"/>
      <c r="T8" s="650"/>
      <c r="U8" s="676">
        <v>14</v>
      </c>
    </row>
    <row r="9" spans="1:21" ht="13.5" customHeight="1" thickBot="1">
      <c r="A9" s="16" t="s">
        <v>487</v>
      </c>
      <c r="F9">
        <v>29</v>
      </c>
      <c r="G9">
        <v>29</v>
      </c>
      <c r="S9" s="1161"/>
      <c r="T9" s="650"/>
      <c r="U9" s="676"/>
    </row>
    <row r="10" spans="1:21" ht="12.75" customHeight="1" thickBot="1">
      <c r="A10" s="16" t="s">
        <v>466</v>
      </c>
      <c r="D10">
        <v>12</v>
      </c>
      <c r="E10">
        <v>13</v>
      </c>
      <c r="F10">
        <v>13</v>
      </c>
      <c r="G10">
        <v>12</v>
      </c>
      <c r="K10">
        <v>14</v>
      </c>
      <c r="Q10">
        <v>14</v>
      </c>
      <c r="S10" s="1161"/>
      <c r="T10" s="650"/>
      <c r="U10" s="676">
        <v>20</v>
      </c>
    </row>
    <row r="11" spans="1:21" ht="11.25" customHeight="1" thickBot="1">
      <c r="A11" s="39" t="s">
        <v>464</v>
      </c>
      <c r="D11">
        <v>4</v>
      </c>
      <c r="E11">
        <v>4</v>
      </c>
      <c r="F11">
        <v>4</v>
      </c>
      <c r="G11">
        <v>4</v>
      </c>
      <c r="K11">
        <v>6</v>
      </c>
      <c r="Q11">
        <v>6</v>
      </c>
      <c r="S11" s="1162"/>
      <c r="T11" s="650"/>
      <c r="U11" s="676">
        <v>18</v>
      </c>
    </row>
    <row r="12" spans="1:21" ht="11.25" customHeight="1">
      <c r="A12" s="39" t="s">
        <v>465</v>
      </c>
      <c r="S12" s="686"/>
      <c r="T12" s="650"/>
      <c r="U12" s="687"/>
    </row>
    <row r="13" spans="1:7" ht="15">
      <c r="A13" s="16" t="s">
        <v>484</v>
      </c>
      <c r="F13">
        <v>20</v>
      </c>
      <c r="G13">
        <v>20</v>
      </c>
    </row>
    <row r="14" spans="1:7" ht="15.75" thickBot="1">
      <c r="A14" s="16" t="s">
        <v>486</v>
      </c>
      <c r="F14">
        <v>20</v>
      </c>
      <c r="G14">
        <v>20</v>
      </c>
    </row>
    <row r="15" spans="1:7" ht="15">
      <c r="A15" s="39" t="s">
        <v>581</v>
      </c>
      <c r="F15">
        <v>4</v>
      </c>
      <c r="G15">
        <v>4</v>
      </c>
    </row>
    <row r="16" ht="15">
      <c r="A16" s="16" t="s">
        <v>524</v>
      </c>
    </row>
    <row r="17" spans="1:7" ht="15">
      <c r="A17" s="40"/>
      <c r="F17">
        <f>SUM(F4:F15)</f>
        <v>138</v>
      </c>
      <c r="G17">
        <f>SUM(G4:G15)</f>
        <v>136</v>
      </c>
    </row>
    <row r="18" ht="15">
      <c r="A18" s="40"/>
    </row>
    <row r="19" ht="7.5" customHeight="1">
      <c r="A19" s="40"/>
    </row>
    <row r="20" spans="2:21" s="646" customFormat="1" ht="12.75" customHeight="1">
      <c r="B20" s="648">
        <f>SUM(B2:B6)</f>
        <v>69</v>
      </c>
      <c r="C20" s="648">
        <f>SUM(C2:C6)</f>
        <v>58</v>
      </c>
      <c r="D20" s="648">
        <f>SUM(D2:D11)</f>
        <v>112</v>
      </c>
      <c r="E20" s="648">
        <f>SUM(E2:E11)</f>
        <v>102</v>
      </c>
      <c r="K20" s="646">
        <f>SUM(K2:K11)</f>
        <v>110</v>
      </c>
      <c r="M20" s="646">
        <f>K20*8%</f>
        <v>8.8</v>
      </c>
      <c r="Q20" s="646">
        <f>SUM(Q4:Q11)</f>
        <v>110</v>
      </c>
      <c r="R20" s="646">
        <f>K20*8%</f>
        <v>8.8</v>
      </c>
      <c r="U20" s="646">
        <f>10/143</f>
        <v>0.06993006993006994</v>
      </c>
    </row>
    <row r="21" ht="11.25" customHeight="1"/>
    <row r="22" ht="11.25" customHeight="1">
      <c r="M22">
        <f>10/120</f>
        <v>0.08333333333333333</v>
      </c>
    </row>
    <row r="23" ht="11.25" customHeight="1"/>
  </sheetData>
  <sheetProtection/>
  <mergeCells count="1">
    <mergeCell ref="S8:S1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U61"/>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C15" sqref="C15"/>
    </sheetView>
  </sheetViews>
  <sheetFormatPr defaultColWidth="9.00390625" defaultRowHeight="15"/>
  <cols>
    <col min="1" max="1" width="2.140625" style="9" customWidth="1"/>
    <col min="2" max="2" width="13.00390625" style="308" customWidth="1"/>
    <col min="3" max="3" width="24.00390625" style="10" customWidth="1"/>
    <col min="4" max="4" width="12.421875" style="150" customWidth="1"/>
    <col min="5" max="5" width="4.28125" style="275" customWidth="1"/>
    <col min="6" max="7" width="2.421875" style="14" customWidth="1"/>
    <col min="8" max="12" width="2.421875" style="130" customWidth="1"/>
    <col min="13" max="25" width="2.421875" style="14" customWidth="1"/>
    <col min="26" max="29" width="2.8515625" style="9" customWidth="1"/>
    <col min="30" max="31" width="3.57421875" style="9" customWidth="1"/>
    <col min="32" max="32" width="5.421875" style="720" customWidth="1"/>
    <col min="33" max="33" width="4.140625" style="24" customWidth="1"/>
    <col min="34" max="34" width="2.57421875" style="721" customWidth="1"/>
    <col min="35" max="35" width="4.140625" style="721" customWidth="1"/>
    <col min="36" max="36" width="4.00390625" style="9" customWidth="1"/>
    <col min="37" max="43" width="5.28125" style="9" customWidth="1"/>
    <col min="44" max="44" width="6.28125" style="9" customWidth="1"/>
    <col min="45" max="45" width="4.421875" style="9" customWidth="1"/>
    <col min="46" max="46" width="5.140625" style="9" customWidth="1"/>
    <col min="47" max="47" width="6.140625" style="9" customWidth="1"/>
    <col min="48" max="16384" width="9.00390625" style="9" customWidth="1"/>
  </cols>
  <sheetData>
    <row r="1" spans="1:35" s="17" customFormat="1" ht="27" customHeight="1">
      <c r="A1" s="1139" t="s">
        <v>0</v>
      </c>
      <c r="B1" s="1139"/>
      <c r="C1" s="1139"/>
      <c r="D1" s="1139"/>
      <c r="E1" s="1174" t="s">
        <v>89</v>
      </c>
      <c r="F1" s="1174"/>
      <c r="G1" s="1174"/>
      <c r="H1" s="1174"/>
      <c r="I1" s="1174"/>
      <c r="J1" s="1174"/>
      <c r="K1" s="1174"/>
      <c r="L1" s="1174"/>
      <c r="M1" s="1174"/>
      <c r="N1" s="1174"/>
      <c r="O1" s="1174"/>
      <c r="P1" s="1174"/>
      <c r="Q1" s="1174"/>
      <c r="R1" s="1174"/>
      <c r="S1" s="1174"/>
      <c r="T1" s="1174"/>
      <c r="U1" s="1174"/>
      <c r="V1" s="1174"/>
      <c r="W1" s="1174"/>
      <c r="X1" s="1174"/>
      <c r="Y1" s="152"/>
      <c r="AF1" s="708"/>
      <c r="AG1" s="709"/>
      <c r="AH1" s="710"/>
      <c r="AI1" s="710"/>
    </row>
    <row r="2" spans="1:45" s="17" customFormat="1" ht="26.25" customHeight="1">
      <c r="A2" s="939" t="s">
        <v>74</v>
      </c>
      <c r="B2" s="939"/>
      <c r="C2" s="939"/>
      <c r="D2" s="939"/>
      <c r="E2" s="1140" t="s">
        <v>507</v>
      </c>
      <c r="F2" s="1140"/>
      <c r="G2" s="1140"/>
      <c r="H2" s="1140"/>
      <c r="I2" s="1140"/>
      <c r="J2" s="1140"/>
      <c r="K2" s="1140"/>
      <c r="L2" s="1140"/>
      <c r="M2" s="1140"/>
      <c r="N2" s="1140"/>
      <c r="O2" s="1140"/>
      <c r="P2" s="1140"/>
      <c r="Q2" s="1140"/>
      <c r="R2" s="1140"/>
      <c r="S2" s="1140"/>
      <c r="T2" s="1140"/>
      <c r="U2" s="1140"/>
      <c r="V2" s="1140"/>
      <c r="W2" s="1140"/>
      <c r="X2" s="1140"/>
      <c r="Y2" s="152"/>
      <c r="AF2" s="708"/>
      <c r="AG2" s="709"/>
      <c r="AH2" s="710"/>
      <c r="AI2" s="710"/>
      <c r="AJ2" s="27"/>
      <c r="AK2" s="656" t="s">
        <v>489</v>
      </c>
      <c r="AL2" s="656" t="s">
        <v>474</v>
      </c>
      <c r="AM2" s="656" t="s">
        <v>490</v>
      </c>
      <c r="AN2" s="656" t="s">
        <v>491</v>
      </c>
      <c r="AO2" s="656" t="s">
        <v>492</v>
      </c>
      <c r="AP2" s="17" t="s">
        <v>475</v>
      </c>
      <c r="AQ2" s="597" t="s">
        <v>478</v>
      </c>
      <c r="AR2" s="17" t="s">
        <v>476</v>
      </c>
      <c r="AS2" s="17" t="s">
        <v>477</v>
      </c>
    </row>
    <row r="3" spans="1:47" s="17" customFormat="1" ht="26.25" customHeight="1">
      <c r="A3" s="655"/>
      <c r="B3" s="655"/>
      <c r="C3" s="655"/>
      <c r="D3" s="817"/>
      <c r="E3" s="152"/>
      <c r="F3" s="152"/>
      <c r="G3" s="152"/>
      <c r="H3" s="152"/>
      <c r="I3" s="152"/>
      <c r="J3" s="152"/>
      <c r="K3" s="152"/>
      <c r="L3" s="152"/>
      <c r="M3" s="152"/>
      <c r="N3" s="152"/>
      <c r="O3" s="152"/>
      <c r="P3" s="152"/>
      <c r="Q3" s="152"/>
      <c r="R3" s="152"/>
      <c r="S3" s="152"/>
      <c r="T3" s="152"/>
      <c r="U3" s="152"/>
      <c r="V3" s="152"/>
      <c r="W3" s="152"/>
      <c r="X3" s="152"/>
      <c r="Y3" s="152"/>
      <c r="AF3" s="708"/>
      <c r="AG3" s="709"/>
      <c r="AH3" s="710"/>
      <c r="AI3" s="710"/>
      <c r="AJ3" s="618" t="s">
        <v>400</v>
      </c>
      <c r="AK3" s="143"/>
      <c r="AL3" s="143"/>
      <c r="AM3" s="143">
        <v>180</v>
      </c>
      <c r="AN3" s="143"/>
      <c r="AO3" s="143"/>
      <c r="AP3" s="143"/>
      <c r="AQ3" s="143">
        <f aca="true" t="shared" si="0" ref="AQ3:AQ8">SUM(AK3:AP3)</f>
        <v>180</v>
      </c>
      <c r="AR3" s="32" t="e">
        <f>#REF!</f>
        <v>#REF!</v>
      </c>
      <c r="AS3" s="581" t="e">
        <f aca="true" t="shared" si="1" ref="AS3:AS8">AQ3+AR3</f>
        <v>#REF!</v>
      </c>
      <c r="AT3" s="17">
        <v>134</v>
      </c>
      <c r="AU3" s="17" t="e">
        <f>AS3+AT3</f>
        <v>#REF!</v>
      </c>
    </row>
    <row r="4" spans="1:45" s="17" customFormat="1" ht="13.5" thickBot="1">
      <c r="A4" s="38"/>
      <c r="B4" s="598"/>
      <c r="C4" s="582"/>
      <c r="D4" s="614"/>
      <c r="E4" s="278"/>
      <c r="F4" s="37"/>
      <c r="G4" s="37"/>
      <c r="H4" s="126"/>
      <c r="I4" s="126"/>
      <c r="J4" s="126"/>
      <c r="K4" s="126"/>
      <c r="L4" s="126"/>
      <c r="M4" s="37"/>
      <c r="N4" s="37"/>
      <c r="O4" s="37"/>
      <c r="P4" s="37"/>
      <c r="Q4" s="37"/>
      <c r="R4" s="37"/>
      <c r="S4" s="37"/>
      <c r="T4" s="37"/>
      <c r="U4" s="37"/>
      <c r="V4" s="37"/>
      <c r="W4" s="37"/>
      <c r="X4" s="37"/>
      <c r="Y4" s="37"/>
      <c r="AF4" s="708"/>
      <c r="AG4" s="709"/>
      <c r="AH4" s="710"/>
      <c r="AI4" s="710"/>
      <c r="AJ4" s="140" t="s">
        <v>366</v>
      </c>
      <c r="AK4" s="32">
        <v>120</v>
      </c>
      <c r="AL4" s="32"/>
      <c r="AM4" s="32"/>
      <c r="AN4" s="32">
        <v>60</v>
      </c>
      <c r="AO4" s="32">
        <v>60</v>
      </c>
      <c r="AP4" s="140"/>
      <c r="AQ4" s="32">
        <f t="shared" si="0"/>
        <v>240</v>
      </c>
      <c r="AR4" s="32" t="e">
        <f>#REF!</f>
        <v>#REF!</v>
      </c>
      <c r="AS4" s="581" t="e">
        <f t="shared" si="1"/>
        <v>#REF!</v>
      </c>
    </row>
    <row r="5" spans="1:47" s="617" customFormat="1" ht="15.75" customHeight="1" thickTop="1">
      <c r="A5" s="1167" t="s">
        <v>117</v>
      </c>
      <c r="B5" s="1169" t="s">
        <v>65</v>
      </c>
      <c r="C5" s="1171" t="s">
        <v>66</v>
      </c>
      <c r="D5" s="1171"/>
      <c r="E5" s="1171"/>
      <c r="F5" s="1171"/>
      <c r="G5" s="1171"/>
      <c r="H5" s="1171"/>
      <c r="I5" s="1171"/>
      <c r="J5" s="1171"/>
      <c r="K5" s="1171"/>
      <c r="L5" s="1171"/>
      <c r="M5" s="1171"/>
      <c r="N5" s="1171"/>
      <c r="O5" s="1171"/>
      <c r="P5" s="1171"/>
      <c r="Q5" s="1171"/>
      <c r="R5" s="1171"/>
      <c r="S5" s="1171"/>
      <c r="T5" s="1171"/>
      <c r="U5" s="1171"/>
      <c r="V5" s="1171"/>
      <c r="W5" s="1171"/>
      <c r="X5" s="1171"/>
      <c r="Y5" s="1171"/>
      <c r="Z5" s="722"/>
      <c r="AA5" s="722"/>
      <c r="AB5" s="722"/>
      <c r="AC5" s="722"/>
      <c r="AD5" s="722"/>
      <c r="AE5" s="723"/>
      <c r="AF5" s="711"/>
      <c r="AG5" s="625"/>
      <c r="AH5" s="625"/>
      <c r="AI5" s="625"/>
      <c r="AJ5" s="618" t="s">
        <v>419</v>
      </c>
      <c r="AK5" s="143">
        <v>60</v>
      </c>
      <c r="AL5" s="143">
        <v>120</v>
      </c>
      <c r="AM5" s="143"/>
      <c r="AN5" s="618"/>
      <c r="AO5" s="618">
        <v>150</v>
      </c>
      <c r="AP5" s="618"/>
      <c r="AQ5" s="143">
        <f t="shared" si="0"/>
        <v>330</v>
      </c>
      <c r="AR5" s="32" t="e">
        <f>#REF!</f>
        <v>#REF!</v>
      </c>
      <c r="AS5" s="581" t="e">
        <f t="shared" si="1"/>
        <v>#REF!</v>
      </c>
      <c r="AU5" s="17"/>
    </row>
    <row r="6" spans="1:47" s="617" customFormat="1" ht="14.25" customHeight="1">
      <c r="A6" s="1168"/>
      <c r="B6" s="1170"/>
      <c r="C6" s="1166" t="s">
        <v>67</v>
      </c>
      <c r="D6" s="1166"/>
      <c r="E6" s="1166"/>
      <c r="F6" s="1163" t="s">
        <v>516</v>
      </c>
      <c r="G6" s="1163"/>
      <c r="H6" s="1163"/>
      <c r="I6" s="1163" t="s">
        <v>155</v>
      </c>
      <c r="J6" s="1163"/>
      <c r="K6" s="1163"/>
      <c r="L6" s="1163"/>
      <c r="M6" s="1163" t="s">
        <v>151</v>
      </c>
      <c r="N6" s="1163"/>
      <c r="O6" s="1163"/>
      <c r="P6" s="1163"/>
      <c r="Q6" s="1163" t="s">
        <v>152</v>
      </c>
      <c r="R6" s="1163"/>
      <c r="S6" s="1163"/>
      <c r="T6" s="1163"/>
      <c r="U6" s="1163"/>
      <c r="V6" s="1163" t="s">
        <v>153</v>
      </c>
      <c r="W6" s="1163"/>
      <c r="X6" s="1163"/>
      <c r="Y6" s="1163"/>
      <c r="Z6" s="1172" t="s">
        <v>154</v>
      </c>
      <c r="AA6" s="1173"/>
      <c r="AB6" s="1173"/>
      <c r="AC6" s="1173"/>
      <c r="AD6" s="1173" t="s">
        <v>156</v>
      </c>
      <c r="AE6" s="1175"/>
      <c r="AF6" s="647"/>
      <c r="AG6" s="712"/>
      <c r="AH6" s="712"/>
      <c r="AI6" s="712"/>
      <c r="AJ6" s="618" t="s">
        <v>437</v>
      </c>
      <c r="AK6" s="143"/>
      <c r="AL6" s="143"/>
      <c r="AM6" s="143">
        <v>120</v>
      </c>
      <c r="AN6" s="143">
        <v>150</v>
      </c>
      <c r="AO6" s="143"/>
      <c r="AP6" s="143"/>
      <c r="AQ6" s="143">
        <f t="shared" si="0"/>
        <v>270</v>
      </c>
      <c r="AR6" s="32" t="e">
        <f>#REF!</f>
        <v>#REF!</v>
      </c>
      <c r="AS6" s="581" t="e">
        <f t="shared" si="1"/>
        <v>#REF!</v>
      </c>
      <c r="AT6" s="617">
        <f>AT3/2</f>
        <v>67</v>
      </c>
      <c r="AU6" s="17" t="e">
        <f>AS6+AT6</f>
        <v>#REF!</v>
      </c>
    </row>
    <row r="7" spans="1:45" s="617" customFormat="1" ht="19.5" customHeight="1">
      <c r="A7" s="1168"/>
      <c r="B7" s="1170"/>
      <c r="C7" s="1166" t="s">
        <v>68</v>
      </c>
      <c r="D7" s="1166"/>
      <c r="E7" s="1166"/>
      <c r="F7" s="624">
        <v>1</v>
      </c>
      <c r="G7" s="698">
        <v>2</v>
      </c>
      <c r="H7" s="699">
        <v>3</v>
      </c>
      <c r="I7" s="699"/>
      <c r="J7" s="700"/>
      <c r="K7" s="701">
        <v>3</v>
      </c>
      <c r="L7" s="702">
        <v>4</v>
      </c>
      <c r="M7" s="701">
        <v>5</v>
      </c>
      <c r="N7" s="702">
        <v>6</v>
      </c>
      <c r="O7" s="701">
        <v>7</v>
      </c>
      <c r="P7" s="702">
        <v>8</v>
      </c>
      <c r="Q7" s="701">
        <v>9</v>
      </c>
      <c r="R7" s="702">
        <v>10</v>
      </c>
      <c r="S7" s="701">
        <v>11</v>
      </c>
      <c r="T7" s="702">
        <v>12</v>
      </c>
      <c r="U7" s="701">
        <v>13</v>
      </c>
      <c r="V7" s="702">
        <v>14</v>
      </c>
      <c r="W7" s="701">
        <v>15</v>
      </c>
      <c r="X7" s="702">
        <v>16</v>
      </c>
      <c r="Y7" s="701">
        <v>17</v>
      </c>
      <c r="Z7" s="702">
        <v>18</v>
      </c>
      <c r="AA7" s="701">
        <v>19</v>
      </c>
      <c r="AB7" s="702">
        <v>20</v>
      </c>
      <c r="AC7" s="701">
        <v>21</v>
      </c>
      <c r="AD7" s="702">
        <v>22</v>
      </c>
      <c r="AE7" s="929">
        <v>23</v>
      </c>
      <c r="AF7" s="625"/>
      <c r="AG7" s="625"/>
      <c r="AH7" s="625"/>
      <c r="AI7" s="625"/>
      <c r="AJ7" s="618" t="s">
        <v>438</v>
      </c>
      <c r="AK7" s="143"/>
      <c r="AL7" s="143">
        <v>180</v>
      </c>
      <c r="AM7" s="143"/>
      <c r="AN7" s="618"/>
      <c r="AO7" s="618"/>
      <c r="AP7" s="618"/>
      <c r="AQ7" s="143">
        <f t="shared" si="0"/>
        <v>180</v>
      </c>
      <c r="AR7" s="32" t="e">
        <f>#REF!</f>
        <v>#REF!</v>
      </c>
      <c r="AS7" s="581" t="e">
        <f t="shared" si="1"/>
        <v>#REF!</v>
      </c>
    </row>
    <row r="8" spans="1:45" s="617" customFormat="1" ht="13.5" customHeight="1">
      <c r="A8" s="1168"/>
      <c r="B8" s="1170"/>
      <c r="C8" s="610" t="s">
        <v>8</v>
      </c>
      <c r="D8" s="615" t="s">
        <v>9</v>
      </c>
      <c r="E8" s="611" t="s">
        <v>95</v>
      </c>
      <c r="F8" s="593" t="s">
        <v>471</v>
      </c>
      <c r="G8" s="593" t="s">
        <v>472</v>
      </c>
      <c r="H8" s="703" t="s">
        <v>473</v>
      </c>
      <c r="I8" s="703" t="s">
        <v>508</v>
      </c>
      <c r="J8" s="703" t="s">
        <v>451</v>
      </c>
      <c r="K8" s="704" t="s">
        <v>452</v>
      </c>
      <c r="L8" s="705" t="s">
        <v>444</v>
      </c>
      <c r="M8" s="590" t="s">
        <v>509</v>
      </c>
      <c r="N8" s="590" t="s">
        <v>451</v>
      </c>
      <c r="O8" s="593" t="s">
        <v>452</v>
      </c>
      <c r="P8" s="590" t="s">
        <v>444</v>
      </c>
      <c r="Q8" s="590" t="s">
        <v>510</v>
      </c>
      <c r="R8" s="590" t="s">
        <v>511</v>
      </c>
      <c r="S8" s="590" t="s">
        <v>456</v>
      </c>
      <c r="T8" s="590" t="s">
        <v>457</v>
      </c>
      <c r="U8" s="590" t="s">
        <v>458</v>
      </c>
      <c r="V8" s="590" t="s">
        <v>453</v>
      </c>
      <c r="W8" s="590" t="s">
        <v>454</v>
      </c>
      <c r="X8" s="590" t="s">
        <v>440</v>
      </c>
      <c r="Y8" s="590" t="s">
        <v>439</v>
      </c>
      <c r="Z8" s="590" t="s">
        <v>512</v>
      </c>
      <c r="AA8" s="590" t="s">
        <v>513</v>
      </c>
      <c r="AB8" s="590" t="s">
        <v>514</v>
      </c>
      <c r="AC8" s="603" t="s">
        <v>515</v>
      </c>
      <c r="AD8" s="590" t="s">
        <v>602</v>
      </c>
      <c r="AE8" s="603" t="s">
        <v>455</v>
      </c>
      <c r="AF8" s="153"/>
      <c r="AG8" s="625" t="s">
        <v>135</v>
      </c>
      <c r="AH8" s="625" t="s">
        <v>131</v>
      </c>
      <c r="AI8" s="625" t="s">
        <v>132</v>
      </c>
      <c r="AJ8" s="618" t="s">
        <v>415</v>
      </c>
      <c r="AK8" s="143"/>
      <c r="AL8" s="143"/>
      <c r="AM8" s="143"/>
      <c r="AN8" s="143">
        <v>45</v>
      </c>
      <c r="AO8" s="143"/>
      <c r="AP8" s="143"/>
      <c r="AQ8" s="143">
        <f t="shared" si="0"/>
        <v>45</v>
      </c>
      <c r="AR8" s="32" t="e">
        <f>#REF!</f>
        <v>#REF!</v>
      </c>
      <c r="AS8" s="581" t="e">
        <f t="shared" si="1"/>
        <v>#REF!</v>
      </c>
    </row>
    <row r="9" spans="1:35" s="621" customFormat="1" ht="14.25" customHeight="1">
      <c r="A9" s="619">
        <v>8</v>
      </c>
      <c r="B9" s="620" t="s">
        <v>71</v>
      </c>
      <c r="C9" s="577" t="s">
        <v>436</v>
      </c>
      <c r="D9" s="578" t="s">
        <v>487</v>
      </c>
      <c r="E9" s="611">
        <f>VLOOKUP(D9,'DANH SACH H'!$A$2:$O$21,7,0)</f>
        <v>29</v>
      </c>
      <c r="F9" s="136"/>
      <c r="G9" s="136"/>
      <c r="H9" s="706"/>
      <c r="I9" s="706"/>
      <c r="J9" s="706"/>
      <c r="K9" s="136">
        <v>8</v>
      </c>
      <c r="L9" s="136">
        <v>8</v>
      </c>
      <c r="M9" s="136">
        <v>8</v>
      </c>
      <c r="N9" s="136">
        <v>8</v>
      </c>
      <c r="O9" s="136">
        <v>8</v>
      </c>
      <c r="P9" s="136">
        <v>8</v>
      </c>
      <c r="Q9" s="136">
        <v>8</v>
      </c>
      <c r="R9" s="136">
        <v>8</v>
      </c>
      <c r="S9" s="136">
        <v>8</v>
      </c>
      <c r="T9" s="136">
        <v>8</v>
      </c>
      <c r="U9" s="136">
        <v>8</v>
      </c>
      <c r="V9" s="136">
        <v>8</v>
      </c>
      <c r="W9" s="136">
        <v>8</v>
      </c>
      <c r="X9" s="136">
        <v>8</v>
      </c>
      <c r="Y9" s="136">
        <v>8</v>
      </c>
      <c r="Z9" s="136"/>
      <c r="AA9" s="662"/>
      <c r="AB9" s="662"/>
      <c r="AC9" s="662"/>
      <c r="AD9" s="662"/>
      <c r="AE9" s="724"/>
      <c r="AF9" s="613">
        <f>SUM(F9:AE9)</f>
        <v>120</v>
      </c>
      <c r="AG9" s="585">
        <v>120</v>
      </c>
      <c r="AH9" s="613">
        <v>30</v>
      </c>
      <c r="AI9" s="613">
        <v>90</v>
      </c>
    </row>
    <row r="10" spans="1:35" s="621" customFormat="1" ht="11.25">
      <c r="A10" s="619">
        <v>9</v>
      </c>
      <c r="B10" s="620" t="s">
        <v>70</v>
      </c>
      <c r="C10" s="577" t="s">
        <v>493</v>
      </c>
      <c r="D10" s="578" t="s">
        <v>487</v>
      </c>
      <c r="E10" s="611">
        <f>VLOOKUP(D10,'DANH SACH H'!$A$2:$O$21,7,0)</f>
        <v>29</v>
      </c>
      <c r="F10" s="136"/>
      <c r="G10" s="136"/>
      <c r="H10" s="706"/>
      <c r="I10" s="706"/>
      <c r="J10" s="706"/>
      <c r="K10" s="136">
        <v>4</v>
      </c>
      <c r="L10" s="136">
        <v>4</v>
      </c>
      <c r="M10" s="136">
        <v>4</v>
      </c>
      <c r="N10" s="136">
        <v>4</v>
      </c>
      <c r="O10" s="136">
        <v>4</v>
      </c>
      <c r="P10" s="136">
        <v>4</v>
      </c>
      <c r="Q10" s="136">
        <v>4</v>
      </c>
      <c r="R10" s="136">
        <v>4</v>
      </c>
      <c r="S10" s="136">
        <v>4</v>
      </c>
      <c r="T10" s="136">
        <v>4</v>
      </c>
      <c r="U10" s="136">
        <v>4</v>
      </c>
      <c r="V10" s="136">
        <v>4</v>
      </c>
      <c r="W10" s="136">
        <v>4</v>
      </c>
      <c r="X10" s="136">
        <v>4</v>
      </c>
      <c r="Y10" s="136">
        <v>4</v>
      </c>
      <c r="Z10" s="662"/>
      <c r="AA10" s="662"/>
      <c r="AB10" s="662"/>
      <c r="AC10" s="662"/>
      <c r="AD10" s="662"/>
      <c r="AE10" s="724"/>
      <c r="AF10" s="613">
        <f aca="true" t="shared" si="2" ref="AF10:AF52">SUM(F10:AE10)</f>
        <v>60</v>
      </c>
      <c r="AG10" s="585">
        <v>60</v>
      </c>
      <c r="AH10" s="613">
        <v>15</v>
      </c>
      <c r="AI10" s="613">
        <v>45</v>
      </c>
    </row>
    <row r="11" spans="1:35" s="621" customFormat="1" ht="11.25">
      <c r="A11" s="619">
        <v>1</v>
      </c>
      <c r="B11" s="620" t="s">
        <v>136</v>
      </c>
      <c r="C11" s="620" t="s">
        <v>124</v>
      </c>
      <c r="D11" s="578" t="s">
        <v>487</v>
      </c>
      <c r="E11" s="611">
        <f>VLOOKUP(D11,'DANH SACH H'!$A$2:$O$21,7,0)</f>
        <v>29</v>
      </c>
      <c r="F11" s="136"/>
      <c r="G11" s="136"/>
      <c r="H11" s="706"/>
      <c r="I11" s="706"/>
      <c r="J11" s="706"/>
      <c r="K11" s="136"/>
      <c r="L11" s="136"/>
      <c r="M11" s="136"/>
      <c r="N11" s="136"/>
      <c r="O11" s="136"/>
      <c r="P11" s="136"/>
      <c r="Q11" s="136"/>
      <c r="R11" s="136"/>
      <c r="S11" s="136"/>
      <c r="T11" s="136"/>
      <c r="U11" s="136"/>
      <c r="V11" s="136"/>
      <c r="W11" s="136"/>
      <c r="X11" s="136"/>
      <c r="Y11" s="136"/>
      <c r="Z11" s="662"/>
      <c r="AA11" s="662"/>
      <c r="AB11" s="662"/>
      <c r="AC11" s="662"/>
      <c r="AD11" s="662"/>
      <c r="AE11" s="724"/>
      <c r="AF11" s="613">
        <f t="shared" si="2"/>
        <v>0</v>
      </c>
      <c r="AG11" s="585"/>
      <c r="AH11" s="613"/>
      <c r="AI11" s="613"/>
    </row>
    <row r="12" spans="1:35" s="692" customFormat="1" ht="11.25">
      <c r="A12" s="688">
        <v>5</v>
      </c>
      <c r="B12" s="689"/>
      <c r="C12" s="690"/>
      <c r="D12" s="818"/>
      <c r="E12" s="611" t="e">
        <f>VLOOKUP(D12,'DANH SACH H'!$A$2:$O$21,7,0)</f>
        <v>#N/A</v>
      </c>
      <c r="F12" s="691"/>
      <c r="G12" s="658"/>
      <c r="H12" s="707"/>
      <c r="I12" s="707"/>
      <c r="J12" s="707"/>
      <c r="K12" s="691"/>
      <c r="L12" s="691"/>
      <c r="M12" s="691"/>
      <c r="N12" s="691"/>
      <c r="O12" s="691"/>
      <c r="P12" s="691"/>
      <c r="Q12" s="691"/>
      <c r="R12" s="691"/>
      <c r="S12" s="691"/>
      <c r="T12" s="691"/>
      <c r="U12" s="691"/>
      <c r="V12" s="691"/>
      <c r="W12" s="691"/>
      <c r="X12" s="691"/>
      <c r="Y12" s="691"/>
      <c r="Z12" s="725"/>
      <c r="AA12" s="725"/>
      <c r="AB12" s="725"/>
      <c r="AC12" s="725"/>
      <c r="AD12" s="725"/>
      <c r="AE12" s="726"/>
      <c r="AF12" s="613">
        <f t="shared" si="2"/>
        <v>0</v>
      </c>
      <c r="AG12" s="713"/>
      <c r="AH12" s="714"/>
      <c r="AI12" s="714"/>
    </row>
    <row r="13" spans="1:35" s="660" customFormat="1" ht="12">
      <c r="A13" s="657">
        <v>6</v>
      </c>
      <c r="B13" s="620" t="s">
        <v>92</v>
      </c>
      <c r="C13" s="654" t="s">
        <v>501</v>
      </c>
      <c r="D13" s="578" t="s">
        <v>466</v>
      </c>
      <c r="E13" s="611">
        <f>VLOOKUP(D13,'DANH SACH H'!$A$2:$O$21,7,0)</f>
        <v>12</v>
      </c>
      <c r="F13" s="658"/>
      <c r="G13" s="658"/>
      <c r="H13" s="707"/>
      <c r="I13" s="707"/>
      <c r="J13" s="707"/>
      <c r="K13" s="658">
        <v>12</v>
      </c>
      <c r="L13" s="658">
        <v>12</v>
      </c>
      <c r="M13" s="658">
        <v>12</v>
      </c>
      <c r="N13" s="658">
        <v>12</v>
      </c>
      <c r="O13" s="658">
        <v>12</v>
      </c>
      <c r="P13" s="658">
        <v>12</v>
      </c>
      <c r="Q13" s="658">
        <v>12</v>
      </c>
      <c r="R13" s="658">
        <v>12</v>
      </c>
      <c r="S13" s="658">
        <v>12</v>
      </c>
      <c r="T13" s="658">
        <v>12</v>
      </c>
      <c r="U13" s="658">
        <v>12</v>
      </c>
      <c r="V13" s="658">
        <v>12</v>
      </c>
      <c r="W13" s="658">
        <v>12</v>
      </c>
      <c r="X13" s="658">
        <v>12</v>
      </c>
      <c r="Y13" s="658">
        <v>12</v>
      </c>
      <c r="Z13" s="663"/>
      <c r="AA13" s="663"/>
      <c r="AB13" s="663"/>
      <c r="AC13" s="663"/>
      <c r="AD13" s="663"/>
      <c r="AE13" s="727"/>
      <c r="AF13" s="613">
        <f t="shared" si="2"/>
        <v>180</v>
      </c>
      <c r="AG13" s="715">
        <v>180</v>
      </c>
      <c r="AH13" s="715">
        <v>30</v>
      </c>
      <c r="AI13" s="715">
        <v>150</v>
      </c>
    </row>
    <row r="14" spans="1:35" s="621" customFormat="1" ht="12.75" customHeight="1">
      <c r="A14" s="619">
        <v>3</v>
      </c>
      <c r="B14" s="620" t="s">
        <v>70</v>
      </c>
      <c r="C14" s="654" t="s">
        <v>502</v>
      </c>
      <c r="D14" s="578" t="s">
        <v>466</v>
      </c>
      <c r="E14" s="611">
        <f>VLOOKUP(D14,'DANH SACH H'!$A$2:$O$21,7,0)</f>
        <v>12</v>
      </c>
      <c r="F14" s="136"/>
      <c r="G14" s="136"/>
      <c r="H14" s="706"/>
      <c r="I14" s="706"/>
      <c r="J14" s="706"/>
      <c r="K14" s="136">
        <v>8</v>
      </c>
      <c r="L14" s="136">
        <v>8</v>
      </c>
      <c r="M14" s="136">
        <v>8</v>
      </c>
      <c r="N14" s="136">
        <v>8</v>
      </c>
      <c r="O14" s="136">
        <v>8</v>
      </c>
      <c r="P14" s="136">
        <v>8</v>
      </c>
      <c r="Q14" s="136">
        <v>8</v>
      </c>
      <c r="R14" s="136">
        <v>8</v>
      </c>
      <c r="S14" s="136">
        <v>8</v>
      </c>
      <c r="T14" s="136">
        <v>8</v>
      </c>
      <c r="U14" s="136">
        <v>8</v>
      </c>
      <c r="V14" s="136">
        <v>8</v>
      </c>
      <c r="W14" s="136">
        <v>8</v>
      </c>
      <c r="X14" s="136">
        <v>8</v>
      </c>
      <c r="Y14" s="136">
        <v>8</v>
      </c>
      <c r="Z14" s="662"/>
      <c r="AA14" s="662"/>
      <c r="AB14" s="662"/>
      <c r="AC14" s="662"/>
      <c r="AD14" s="662"/>
      <c r="AE14" s="724"/>
      <c r="AF14" s="613">
        <f t="shared" si="2"/>
        <v>120</v>
      </c>
      <c r="AG14" s="715">
        <v>120</v>
      </c>
      <c r="AH14" s="715">
        <v>15</v>
      </c>
      <c r="AI14" s="715">
        <v>105</v>
      </c>
    </row>
    <row r="15" spans="1:35" s="621" customFormat="1" ht="12">
      <c r="A15" s="619">
        <v>2</v>
      </c>
      <c r="B15" s="620" t="s">
        <v>92</v>
      </c>
      <c r="C15" s="654" t="s">
        <v>503</v>
      </c>
      <c r="D15" s="578" t="s">
        <v>466</v>
      </c>
      <c r="E15" s="611">
        <f>VLOOKUP(D15,'DANH SACH H'!$A$2:$O$21,7,0)</f>
        <v>12</v>
      </c>
      <c r="F15" s="136"/>
      <c r="G15" s="136"/>
      <c r="H15" s="706"/>
      <c r="I15" s="706"/>
      <c r="J15" s="706"/>
      <c r="K15" s="136"/>
      <c r="L15" s="136"/>
      <c r="M15" s="136"/>
      <c r="N15" s="136"/>
      <c r="O15" s="136"/>
      <c r="P15" s="136"/>
      <c r="Q15" s="136"/>
      <c r="R15" s="136"/>
      <c r="S15" s="136"/>
      <c r="T15" s="136"/>
      <c r="U15" s="136"/>
      <c r="V15" s="136"/>
      <c r="W15" s="136"/>
      <c r="X15" s="136"/>
      <c r="Y15" s="136"/>
      <c r="Z15" s="662">
        <v>40</v>
      </c>
      <c r="AA15" s="662">
        <v>40</v>
      </c>
      <c r="AB15" s="662">
        <v>40</v>
      </c>
      <c r="AC15" s="662">
        <v>40</v>
      </c>
      <c r="AD15" s="662">
        <v>40</v>
      </c>
      <c r="AE15" s="724">
        <v>40</v>
      </c>
      <c r="AF15" s="613">
        <f t="shared" si="2"/>
        <v>240</v>
      </c>
      <c r="AG15" s="585">
        <v>240</v>
      </c>
      <c r="AH15" s="613">
        <v>45</v>
      </c>
      <c r="AI15" s="613">
        <v>195</v>
      </c>
    </row>
    <row r="16" spans="1:35" s="621" customFormat="1" ht="11.25">
      <c r="A16" s="619">
        <v>4</v>
      </c>
      <c r="B16" s="620" t="s">
        <v>505</v>
      </c>
      <c r="C16" s="620" t="s">
        <v>124</v>
      </c>
      <c r="D16" s="578" t="s">
        <v>466</v>
      </c>
      <c r="E16" s="611">
        <f>VLOOKUP(D16,'DANH SACH H'!$A$2:$O$21,7,0)</f>
        <v>12</v>
      </c>
      <c r="F16" s="136"/>
      <c r="G16" s="136"/>
      <c r="H16" s="706"/>
      <c r="I16" s="706"/>
      <c r="J16" s="706"/>
      <c r="K16" s="136"/>
      <c r="L16" s="136"/>
      <c r="M16" s="136"/>
      <c r="N16" s="136"/>
      <c r="O16" s="136"/>
      <c r="P16" s="136"/>
      <c r="Q16" s="136"/>
      <c r="R16" s="136"/>
      <c r="S16" s="136"/>
      <c r="T16" s="136"/>
      <c r="U16" s="136"/>
      <c r="V16" s="136"/>
      <c r="W16" s="136"/>
      <c r="X16" s="136"/>
      <c r="Y16" s="136"/>
      <c r="Z16" s="662"/>
      <c r="AA16" s="662"/>
      <c r="AB16" s="662"/>
      <c r="AC16" s="662"/>
      <c r="AD16" s="662"/>
      <c r="AE16" s="724"/>
      <c r="AF16" s="613">
        <f t="shared" si="2"/>
        <v>0</v>
      </c>
      <c r="AG16" s="585"/>
      <c r="AH16" s="613"/>
      <c r="AI16" s="613"/>
    </row>
    <row r="17" spans="1:35" s="696" customFormat="1" ht="11.25">
      <c r="A17" s="693"/>
      <c r="B17" s="694"/>
      <c r="C17" s="694"/>
      <c r="D17" s="818"/>
      <c r="E17" s="611" t="e">
        <f>VLOOKUP(D17,'DANH SACH H'!$A$2:$O$21,7,0)</f>
        <v>#N/A</v>
      </c>
      <c r="F17" s="695"/>
      <c r="G17" s="136"/>
      <c r="H17" s="706"/>
      <c r="I17" s="706"/>
      <c r="J17" s="706"/>
      <c r="K17" s="695"/>
      <c r="L17" s="695"/>
      <c r="M17" s="695"/>
      <c r="N17" s="695"/>
      <c r="O17" s="695"/>
      <c r="P17" s="695"/>
      <c r="Q17" s="695"/>
      <c r="R17" s="695"/>
      <c r="S17" s="695"/>
      <c r="T17" s="695"/>
      <c r="U17" s="695"/>
      <c r="V17" s="695"/>
      <c r="W17" s="695"/>
      <c r="X17" s="695"/>
      <c r="Y17" s="695"/>
      <c r="Z17" s="728"/>
      <c r="AA17" s="728"/>
      <c r="AB17" s="728"/>
      <c r="AC17" s="728"/>
      <c r="AD17" s="728"/>
      <c r="AE17" s="729"/>
      <c r="AF17" s="613">
        <f t="shared" si="2"/>
        <v>0</v>
      </c>
      <c r="AG17" s="716"/>
      <c r="AH17" s="697"/>
      <c r="AI17" s="697"/>
    </row>
    <row r="18" spans="1:35" s="660" customFormat="1" ht="12.75">
      <c r="A18" s="657">
        <v>5</v>
      </c>
      <c r="B18" s="620" t="s">
        <v>138</v>
      </c>
      <c r="C18" s="653" t="s">
        <v>494</v>
      </c>
      <c r="D18" s="578" t="s">
        <v>464</v>
      </c>
      <c r="E18" s="611">
        <f>VLOOKUP(D18,'DANH SACH H'!$A$2:$O$21,7,0)</f>
        <v>4</v>
      </c>
      <c r="F18" s="658">
        <v>4</v>
      </c>
      <c r="G18" s="658">
        <v>4</v>
      </c>
      <c r="H18" s="658"/>
      <c r="I18" s="658"/>
      <c r="J18" s="658"/>
      <c r="K18" s="658">
        <v>4</v>
      </c>
      <c r="L18" s="658">
        <v>4</v>
      </c>
      <c r="M18" s="658">
        <v>4</v>
      </c>
      <c r="N18" s="658">
        <v>4</v>
      </c>
      <c r="O18" s="658">
        <v>4</v>
      </c>
      <c r="P18" s="658">
        <v>4</v>
      </c>
      <c r="Q18" s="658">
        <v>4</v>
      </c>
      <c r="R18" s="658">
        <v>4</v>
      </c>
      <c r="S18" s="658">
        <v>4</v>
      </c>
      <c r="T18" s="658">
        <v>1</v>
      </c>
      <c r="U18" s="658"/>
      <c r="V18" s="658"/>
      <c r="W18" s="658"/>
      <c r="X18" s="658"/>
      <c r="Y18" s="658"/>
      <c r="Z18" s="663"/>
      <c r="AA18" s="663"/>
      <c r="AB18" s="663"/>
      <c r="AC18" s="663"/>
      <c r="AD18" s="663"/>
      <c r="AE18" s="727"/>
      <c r="AF18" s="613">
        <f t="shared" si="2"/>
        <v>45</v>
      </c>
      <c r="AG18" s="57">
        <v>45</v>
      </c>
      <c r="AH18" s="659"/>
      <c r="AI18" s="659"/>
    </row>
    <row r="19" spans="1:35" s="660" customFormat="1" ht="12.75">
      <c r="A19" s="657">
        <v>6</v>
      </c>
      <c r="B19" s="620" t="s">
        <v>138</v>
      </c>
      <c r="C19" s="653" t="s">
        <v>495</v>
      </c>
      <c r="D19" s="578" t="s">
        <v>464</v>
      </c>
      <c r="E19" s="611">
        <f>VLOOKUP(D19,'DANH SACH H'!$A$2:$O$21,7,0)</f>
        <v>4</v>
      </c>
      <c r="F19" s="658"/>
      <c r="G19" s="658"/>
      <c r="H19" s="707"/>
      <c r="I19" s="707"/>
      <c r="J19" s="707"/>
      <c r="K19" s="658"/>
      <c r="L19" s="658"/>
      <c r="M19" s="658"/>
      <c r="N19" s="658"/>
      <c r="O19" s="658"/>
      <c r="P19" s="658"/>
      <c r="Q19" s="658"/>
      <c r="R19" s="658"/>
      <c r="S19" s="658"/>
      <c r="T19" s="658"/>
      <c r="U19" s="658">
        <v>4</v>
      </c>
      <c r="V19" s="658">
        <v>4</v>
      </c>
      <c r="W19" s="658">
        <v>4</v>
      </c>
      <c r="X19" s="658">
        <v>3</v>
      </c>
      <c r="Y19" s="658"/>
      <c r="Z19" s="658"/>
      <c r="AA19" s="663"/>
      <c r="AB19" s="663"/>
      <c r="AC19" s="663"/>
      <c r="AD19" s="663"/>
      <c r="AE19" s="727"/>
      <c r="AF19" s="613">
        <f t="shared" si="2"/>
        <v>15</v>
      </c>
      <c r="AG19" s="57">
        <v>15</v>
      </c>
      <c r="AH19" s="659"/>
      <c r="AI19" s="659"/>
    </row>
    <row r="20" spans="1:35" s="621" customFormat="1" ht="12.75" customHeight="1">
      <c r="A20" s="619">
        <v>1</v>
      </c>
      <c r="B20" s="620" t="s">
        <v>138</v>
      </c>
      <c r="C20" s="653" t="s">
        <v>496</v>
      </c>
      <c r="D20" s="578" t="s">
        <v>464</v>
      </c>
      <c r="E20" s="611">
        <f>VLOOKUP(D20,'DANH SACH H'!$A$2:$O$21,7,0)</f>
        <v>4</v>
      </c>
      <c r="F20" s="136">
        <v>4</v>
      </c>
      <c r="G20" s="136">
        <v>4</v>
      </c>
      <c r="H20" s="136"/>
      <c r="I20" s="136"/>
      <c r="J20" s="136"/>
      <c r="K20" s="136">
        <v>4</v>
      </c>
      <c r="L20" s="136">
        <v>4</v>
      </c>
      <c r="M20" s="136">
        <v>4</v>
      </c>
      <c r="N20" s="136">
        <v>4</v>
      </c>
      <c r="O20" s="136">
        <v>4</v>
      </c>
      <c r="P20" s="136">
        <v>2</v>
      </c>
      <c r="Q20" s="136"/>
      <c r="R20" s="136"/>
      <c r="S20" s="136"/>
      <c r="T20" s="136"/>
      <c r="U20" s="136"/>
      <c r="V20" s="136"/>
      <c r="W20" s="136"/>
      <c r="X20" s="136"/>
      <c r="Y20" s="136"/>
      <c r="Z20" s="662"/>
      <c r="AA20" s="662"/>
      <c r="AB20" s="662"/>
      <c r="AC20" s="662"/>
      <c r="AD20" s="662"/>
      <c r="AE20" s="724"/>
      <c r="AF20" s="613">
        <f t="shared" si="2"/>
        <v>30</v>
      </c>
      <c r="AG20" s="57">
        <v>30</v>
      </c>
      <c r="AH20" s="613"/>
      <c r="AI20" s="613"/>
    </row>
    <row r="21" spans="1:35" s="621" customFormat="1" ht="12.75">
      <c r="A21" s="619">
        <v>2</v>
      </c>
      <c r="B21" s="620" t="s">
        <v>138</v>
      </c>
      <c r="C21" s="653" t="s">
        <v>497</v>
      </c>
      <c r="D21" s="578" t="s">
        <v>464</v>
      </c>
      <c r="E21" s="611">
        <f>VLOOKUP(D21,'DANH SACH H'!$A$2:$O$21,7,0)</f>
        <v>4</v>
      </c>
      <c r="F21" s="136"/>
      <c r="G21" s="136"/>
      <c r="H21" s="706"/>
      <c r="I21" s="706"/>
      <c r="J21" s="706"/>
      <c r="K21" s="136"/>
      <c r="L21" s="136"/>
      <c r="M21" s="136"/>
      <c r="N21" s="136"/>
      <c r="O21" s="136"/>
      <c r="P21" s="136"/>
      <c r="Q21" s="136"/>
      <c r="R21" s="136">
        <v>4</v>
      </c>
      <c r="S21" s="136">
        <v>4</v>
      </c>
      <c r="T21" s="136">
        <v>4</v>
      </c>
      <c r="U21" s="136">
        <v>4</v>
      </c>
      <c r="V21" s="136">
        <v>4</v>
      </c>
      <c r="W21" s="136">
        <v>4</v>
      </c>
      <c r="X21" s="136">
        <v>4</v>
      </c>
      <c r="Y21" s="136">
        <v>2</v>
      </c>
      <c r="Z21" s="662"/>
      <c r="AA21" s="662"/>
      <c r="AB21" s="662"/>
      <c r="AC21" s="662"/>
      <c r="AD21" s="662"/>
      <c r="AE21" s="724"/>
      <c r="AF21" s="613">
        <f t="shared" si="2"/>
        <v>30</v>
      </c>
      <c r="AG21" s="585">
        <v>30</v>
      </c>
      <c r="AH21" s="613"/>
      <c r="AI21" s="613"/>
    </row>
    <row r="22" spans="1:35" s="621" customFormat="1" ht="12.75" customHeight="1">
      <c r="A22" s="619">
        <v>3</v>
      </c>
      <c r="B22" s="620" t="s">
        <v>138</v>
      </c>
      <c r="C22" s="653" t="s">
        <v>498</v>
      </c>
      <c r="D22" s="578" t="s">
        <v>464</v>
      </c>
      <c r="E22" s="611">
        <f>VLOOKUP(D22,'DANH SACH H'!$A$2:$O$21,7,0)</f>
        <v>4</v>
      </c>
      <c r="F22" s="136"/>
      <c r="G22" s="136"/>
      <c r="H22" s="706"/>
      <c r="I22" s="706"/>
      <c r="J22" s="706"/>
      <c r="K22" s="136"/>
      <c r="L22" s="136"/>
      <c r="M22" s="136"/>
      <c r="N22" s="136"/>
      <c r="O22" s="136"/>
      <c r="P22" s="136"/>
      <c r="Q22" s="136"/>
      <c r="R22" s="136">
        <v>8</v>
      </c>
      <c r="S22" s="136">
        <v>8</v>
      </c>
      <c r="T22" s="136">
        <v>8</v>
      </c>
      <c r="U22" s="136">
        <v>6</v>
      </c>
      <c r="V22" s="136"/>
      <c r="W22" s="136"/>
      <c r="X22" s="136"/>
      <c r="Y22" s="136"/>
      <c r="Z22" s="662"/>
      <c r="AA22" s="662"/>
      <c r="AB22" s="662"/>
      <c r="AC22" s="662"/>
      <c r="AD22" s="662"/>
      <c r="AE22" s="724"/>
      <c r="AF22" s="613">
        <f t="shared" si="2"/>
        <v>30</v>
      </c>
      <c r="AG22" s="585">
        <v>30</v>
      </c>
      <c r="AH22" s="613"/>
      <c r="AI22" s="613"/>
    </row>
    <row r="23" spans="1:35" s="621" customFormat="1" ht="12.75" customHeight="1">
      <c r="A23" s="619">
        <v>5</v>
      </c>
      <c r="B23" s="620" t="s">
        <v>136</v>
      </c>
      <c r="C23" s="587" t="s">
        <v>499</v>
      </c>
      <c r="D23" s="578" t="s">
        <v>464</v>
      </c>
      <c r="E23" s="611">
        <f>VLOOKUP(D23,'DANH SACH H'!$A$2:$O$21,7,0)</f>
        <v>4</v>
      </c>
      <c r="F23" s="136"/>
      <c r="G23" s="136"/>
      <c r="H23" s="706"/>
      <c r="I23" s="706"/>
      <c r="J23" s="706"/>
      <c r="K23" s="136">
        <v>16</v>
      </c>
      <c r="L23" s="136">
        <v>16</v>
      </c>
      <c r="M23" s="136">
        <v>16</v>
      </c>
      <c r="N23" s="136">
        <v>16</v>
      </c>
      <c r="O23" s="136">
        <v>16</v>
      </c>
      <c r="P23" s="136">
        <v>16</v>
      </c>
      <c r="Q23" s="136">
        <v>16</v>
      </c>
      <c r="R23" s="136">
        <v>16</v>
      </c>
      <c r="S23" s="136">
        <v>8</v>
      </c>
      <c r="T23" s="136">
        <v>8</v>
      </c>
      <c r="U23" s="136">
        <v>8</v>
      </c>
      <c r="V23" s="136">
        <v>8</v>
      </c>
      <c r="W23" s="136">
        <v>8</v>
      </c>
      <c r="X23" s="136">
        <v>8</v>
      </c>
      <c r="Y23" s="136">
        <v>4</v>
      </c>
      <c r="Z23" s="662"/>
      <c r="AA23" s="662"/>
      <c r="AB23" s="662"/>
      <c r="AC23" s="662"/>
      <c r="AD23" s="662"/>
      <c r="AE23" s="724"/>
      <c r="AF23" s="613">
        <f t="shared" si="2"/>
        <v>180</v>
      </c>
      <c r="AG23" s="717">
        <v>120</v>
      </c>
      <c r="AH23" s="717">
        <v>30</v>
      </c>
      <c r="AI23" s="717">
        <v>90</v>
      </c>
    </row>
    <row r="24" spans="1:35" s="621" customFormat="1" ht="12.75" customHeight="1">
      <c r="A24" s="619">
        <v>6</v>
      </c>
      <c r="B24" s="620" t="s">
        <v>69</v>
      </c>
      <c r="C24" s="587" t="s">
        <v>500</v>
      </c>
      <c r="D24" s="578" t="s">
        <v>464</v>
      </c>
      <c r="E24" s="611">
        <f>VLOOKUP(D24,'DANH SACH H'!$A$2:$O$21,7,0)</f>
        <v>4</v>
      </c>
      <c r="F24" s="136"/>
      <c r="G24" s="136"/>
      <c r="H24" s="706"/>
      <c r="I24" s="706"/>
      <c r="J24" s="706"/>
      <c r="K24" s="136"/>
      <c r="L24" s="136"/>
      <c r="M24" s="136"/>
      <c r="N24" s="136"/>
      <c r="O24" s="136"/>
      <c r="P24" s="136"/>
      <c r="Q24" s="136"/>
      <c r="R24" s="136"/>
      <c r="S24" s="136"/>
      <c r="T24" s="136"/>
      <c r="U24" s="136"/>
      <c r="V24" s="136"/>
      <c r="W24" s="136"/>
      <c r="X24" s="136"/>
      <c r="Y24" s="136"/>
      <c r="Z24" s="662"/>
      <c r="AA24" s="662"/>
      <c r="AB24" s="662"/>
      <c r="AC24" s="662"/>
      <c r="AD24" s="662"/>
      <c r="AE24" s="724"/>
      <c r="AF24" s="613">
        <f t="shared" si="2"/>
        <v>0</v>
      </c>
      <c r="AG24" s="717">
        <v>180</v>
      </c>
      <c r="AH24" s="717">
        <v>75</v>
      </c>
      <c r="AI24" s="717">
        <v>105</v>
      </c>
    </row>
    <row r="25" spans="1:35" s="621" customFormat="1" ht="12.75" customHeight="1">
      <c r="A25" s="619">
        <v>1</v>
      </c>
      <c r="B25" s="620" t="s">
        <v>92</v>
      </c>
      <c r="C25" s="661" t="s">
        <v>124</v>
      </c>
      <c r="D25" s="578" t="s">
        <v>464</v>
      </c>
      <c r="E25" s="611">
        <f>VLOOKUP(D25,'DANH SACH H'!$A$2:$O$21,7,0)</f>
        <v>4</v>
      </c>
      <c r="F25" s="136"/>
      <c r="G25" s="136"/>
      <c r="H25" s="706"/>
      <c r="I25" s="706"/>
      <c r="J25" s="706"/>
      <c r="K25" s="136"/>
      <c r="L25" s="136"/>
      <c r="M25" s="136"/>
      <c r="N25" s="136"/>
      <c r="O25" s="136"/>
      <c r="P25" s="136"/>
      <c r="Q25" s="136"/>
      <c r="R25" s="136"/>
      <c r="S25" s="136"/>
      <c r="T25" s="136"/>
      <c r="U25" s="136"/>
      <c r="V25" s="136"/>
      <c r="W25" s="136"/>
      <c r="X25" s="136"/>
      <c r="Y25" s="136"/>
      <c r="Z25" s="662"/>
      <c r="AA25" s="662"/>
      <c r="AB25" s="662"/>
      <c r="AC25" s="662"/>
      <c r="AD25" s="662"/>
      <c r="AE25" s="724"/>
      <c r="AF25" s="613">
        <f t="shared" si="2"/>
        <v>0</v>
      </c>
      <c r="AG25" s="613"/>
      <c r="AH25" s="613"/>
      <c r="AI25" s="613"/>
    </row>
    <row r="26" spans="1:35" s="696" customFormat="1" ht="12.75" customHeight="1">
      <c r="A26" s="693"/>
      <c r="B26" s="694"/>
      <c r="C26" s="730"/>
      <c r="D26" s="818"/>
      <c r="E26" s="611" t="e">
        <f>VLOOKUP(D26,'DANH SACH H'!$A$2:$O$21,7,0)</f>
        <v>#N/A</v>
      </c>
      <c r="F26" s="695"/>
      <c r="G26" s="136"/>
      <c r="H26" s="706"/>
      <c r="I26" s="706"/>
      <c r="J26" s="706"/>
      <c r="K26" s="695"/>
      <c r="L26" s="695"/>
      <c r="M26" s="695"/>
      <c r="N26" s="695"/>
      <c r="O26" s="695"/>
      <c r="P26" s="695"/>
      <c r="Q26" s="695"/>
      <c r="R26" s="695"/>
      <c r="S26" s="695"/>
      <c r="T26" s="695"/>
      <c r="U26" s="695"/>
      <c r="V26" s="695"/>
      <c r="W26" s="695"/>
      <c r="X26" s="695"/>
      <c r="Y26" s="695"/>
      <c r="Z26" s="728"/>
      <c r="AA26" s="728"/>
      <c r="AB26" s="728"/>
      <c r="AC26" s="728"/>
      <c r="AD26" s="728"/>
      <c r="AE26" s="729"/>
      <c r="AF26" s="613">
        <f t="shared" si="2"/>
        <v>0</v>
      </c>
      <c r="AG26" s="697"/>
      <c r="AH26" s="697"/>
      <c r="AI26" s="697"/>
    </row>
    <row r="27" spans="1:35" s="621" customFormat="1" ht="18">
      <c r="A27" s="619">
        <v>1</v>
      </c>
      <c r="B27" s="620" t="s">
        <v>73</v>
      </c>
      <c r="C27" s="221" t="s">
        <v>504</v>
      </c>
      <c r="D27" s="578" t="s">
        <v>484</v>
      </c>
      <c r="E27" s="611">
        <f>VLOOKUP(D27,'DANH SACH H'!$A$2:$O$21,7,0)</f>
        <v>20</v>
      </c>
      <c r="F27" s="136"/>
      <c r="G27" s="136"/>
      <c r="H27" s="706"/>
      <c r="I27" s="706"/>
      <c r="J27" s="706"/>
      <c r="K27" s="136">
        <v>4</v>
      </c>
      <c r="L27" s="136">
        <v>4</v>
      </c>
      <c r="M27" s="136">
        <v>4</v>
      </c>
      <c r="N27" s="136">
        <v>4</v>
      </c>
      <c r="O27" s="136">
        <v>4</v>
      </c>
      <c r="P27" s="136">
        <v>4</v>
      </c>
      <c r="Q27" s="136">
        <v>4</v>
      </c>
      <c r="R27" s="136">
        <v>4</v>
      </c>
      <c r="S27" s="136">
        <v>4</v>
      </c>
      <c r="T27" s="136">
        <v>4</v>
      </c>
      <c r="U27" s="136">
        <v>5</v>
      </c>
      <c r="V27" s="136"/>
      <c r="W27" s="136"/>
      <c r="X27" s="136"/>
      <c r="Y27" s="136"/>
      <c r="Z27" s="662"/>
      <c r="AA27" s="662"/>
      <c r="AB27" s="662"/>
      <c r="AC27" s="662"/>
      <c r="AD27" s="662"/>
      <c r="AE27" s="724"/>
      <c r="AF27" s="613">
        <f t="shared" si="2"/>
        <v>45</v>
      </c>
      <c r="AG27" s="613">
        <v>45</v>
      </c>
      <c r="AH27" s="613">
        <v>38</v>
      </c>
      <c r="AI27" s="613">
        <v>7</v>
      </c>
    </row>
    <row r="28" spans="1:35" s="621" customFormat="1" ht="11.25">
      <c r="A28" s="619">
        <v>2</v>
      </c>
      <c r="B28" s="620" t="s">
        <v>69</v>
      </c>
      <c r="C28" s="820" t="s">
        <v>544</v>
      </c>
      <c r="D28" s="578" t="s">
        <v>484</v>
      </c>
      <c r="E28" s="611">
        <f>VLOOKUP(D28,'DANH SACH H'!$A$2:$O$21,7,0)</f>
        <v>20</v>
      </c>
      <c r="F28" s="136"/>
      <c r="G28" s="136"/>
      <c r="H28" s="706"/>
      <c r="I28" s="706"/>
      <c r="J28" s="706"/>
      <c r="K28" s="136"/>
      <c r="L28" s="136"/>
      <c r="M28" s="136"/>
      <c r="N28" s="136"/>
      <c r="O28" s="136"/>
      <c r="P28" s="136"/>
      <c r="Q28" s="136"/>
      <c r="R28" s="136">
        <v>4</v>
      </c>
      <c r="S28" s="136">
        <v>8</v>
      </c>
      <c r="T28" s="136">
        <v>8</v>
      </c>
      <c r="U28" s="136">
        <v>8</v>
      </c>
      <c r="V28" s="136">
        <v>8</v>
      </c>
      <c r="W28" s="136">
        <v>8</v>
      </c>
      <c r="X28" s="136">
        <v>8</v>
      </c>
      <c r="Y28" s="136">
        <v>8</v>
      </c>
      <c r="Z28" s="136">
        <v>16</v>
      </c>
      <c r="AA28" s="136">
        <v>14</v>
      </c>
      <c r="AB28" s="136"/>
      <c r="AC28" s="136"/>
      <c r="AD28" s="136"/>
      <c r="AE28" s="724"/>
      <c r="AF28" s="613">
        <f>SUM(F28:AE28)</f>
        <v>90</v>
      </c>
      <c r="AG28" s="613">
        <v>90</v>
      </c>
      <c r="AH28" s="613">
        <v>15</v>
      </c>
      <c r="AI28" s="613">
        <v>75</v>
      </c>
    </row>
    <row r="29" spans="1:35" s="621" customFormat="1" ht="11.25">
      <c r="A29" s="619">
        <v>3</v>
      </c>
      <c r="B29" s="620" t="s">
        <v>69</v>
      </c>
      <c r="C29" s="577" t="s">
        <v>434</v>
      </c>
      <c r="D29" s="578" t="s">
        <v>484</v>
      </c>
      <c r="E29" s="611">
        <f>VLOOKUP(D29,'DANH SACH H'!$A$2:$O$21,7,0)</f>
        <v>20</v>
      </c>
      <c r="F29" s="136"/>
      <c r="G29" s="136"/>
      <c r="H29" s="706"/>
      <c r="I29" s="706"/>
      <c r="J29" s="706"/>
      <c r="K29" s="136">
        <v>8</v>
      </c>
      <c r="L29" s="136">
        <v>8</v>
      </c>
      <c r="M29" s="136">
        <v>8</v>
      </c>
      <c r="N29" s="136">
        <v>8</v>
      </c>
      <c r="O29" s="136">
        <v>8</v>
      </c>
      <c r="P29" s="136">
        <v>8</v>
      </c>
      <c r="Q29" s="136">
        <v>8</v>
      </c>
      <c r="R29" s="136">
        <v>4</v>
      </c>
      <c r="S29" s="136"/>
      <c r="T29" s="136"/>
      <c r="U29" s="136"/>
      <c r="V29" s="136"/>
      <c r="W29" s="136"/>
      <c r="X29" s="136"/>
      <c r="Y29" s="136"/>
      <c r="Z29" s="662"/>
      <c r="AA29" s="662"/>
      <c r="AB29" s="662"/>
      <c r="AC29" s="662"/>
      <c r="AD29" s="662"/>
      <c r="AE29" s="724"/>
      <c r="AF29" s="613">
        <f t="shared" si="2"/>
        <v>60</v>
      </c>
      <c r="AG29" s="43">
        <v>60</v>
      </c>
      <c r="AH29" s="43">
        <v>12</v>
      </c>
      <c r="AI29" s="43">
        <v>48</v>
      </c>
    </row>
    <row r="30" spans="1:35" s="621" customFormat="1" ht="11.25">
      <c r="A30" s="619">
        <v>4</v>
      </c>
      <c r="B30" s="620" t="s">
        <v>136</v>
      </c>
      <c r="C30" s="820" t="s">
        <v>545</v>
      </c>
      <c r="D30" s="578" t="s">
        <v>484</v>
      </c>
      <c r="E30" s="611">
        <f>VLOOKUP(D30,'DANH SACH H'!$A$2:$O$21,7,0)</f>
        <v>20</v>
      </c>
      <c r="F30" s="136"/>
      <c r="G30" s="136"/>
      <c r="H30" s="706"/>
      <c r="I30" s="706"/>
      <c r="J30" s="706"/>
      <c r="K30" s="136">
        <v>8</v>
      </c>
      <c r="L30" s="136">
        <v>8</v>
      </c>
      <c r="M30" s="136">
        <v>8</v>
      </c>
      <c r="N30" s="136">
        <v>8</v>
      </c>
      <c r="O30" s="136">
        <v>8</v>
      </c>
      <c r="P30" s="136">
        <v>8</v>
      </c>
      <c r="Q30" s="136">
        <v>8</v>
      </c>
      <c r="R30" s="136">
        <v>8</v>
      </c>
      <c r="S30" s="136">
        <v>8</v>
      </c>
      <c r="T30" s="136">
        <v>8</v>
      </c>
      <c r="U30" s="136">
        <v>8</v>
      </c>
      <c r="V30" s="136">
        <v>8</v>
      </c>
      <c r="W30" s="136">
        <v>8</v>
      </c>
      <c r="X30" s="136">
        <v>8</v>
      </c>
      <c r="Y30" s="136">
        <v>8</v>
      </c>
      <c r="Z30" s="136">
        <v>16</v>
      </c>
      <c r="AA30" s="136">
        <v>14</v>
      </c>
      <c r="AB30" s="136"/>
      <c r="AC30" s="136"/>
      <c r="AD30" s="136"/>
      <c r="AE30" s="136"/>
      <c r="AF30" s="613">
        <f t="shared" si="2"/>
        <v>150</v>
      </c>
      <c r="AG30" s="43">
        <v>150</v>
      </c>
      <c r="AH30" s="43">
        <v>30</v>
      </c>
      <c r="AI30" s="43">
        <v>120</v>
      </c>
    </row>
    <row r="31" spans="1:35" s="621" customFormat="1" ht="11.25">
      <c r="A31" s="619">
        <v>5</v>
      </c>
      <c r="B31" s="620" t="s">
        <v>70</v>
      </c>
      <c r="C31" s="820" t="s">
        <v>546</v>
      </c>
      <c r="D31" s="578" t="s">
        <v>484</v>
      </c>
      <c r="E31" s="611"/>
      <c r="F31" s="248"/>
      <c r="G31" s="248"/>
      <c r="H31" s="822"/>
      <c r="I31" s="822"/>
      <c r="J31" s="822"/>
      <c r="K31" s="248">
        <v>4</v>
      </c>
      <c r="L31" s="248">
        <v>4</v>
      </c>
      <c r="M31" s="248">
        <v>4</v>
      </c>
      <c r="N31" s="248">
        <v>4</v>
      </c>
      <c r="O31" s="248">
        <v>4</v>
      </c>
      <c r="P31" s="248">
        <v>4</v>
      </c>
      <c r="Q31" s="248">
        <v>8</v>
      </c>
      <c r="R31" s="248">
        <v>8</v>
      </c>
      <c r="S31" s="248">
        <v>8</v>
      </c>
      <c r="T31" s="248">
        <v>8</v>
      </c>
      <c r="U31" s="248">
        <v>8</v>
      </c>
      <c r="V31" s="248">
        <v>12</v>
      </c>
      <c r="W31" s="248">
        <v>12</v>
      </c>
      <c r="X31" s="248">
        <v>12</v>
      </c>
      <c r="Y31" s="248">
        <v>12</v>
      </c>
      <c r="Z31" s="248">
        <v>8</v>
      </c>
      <c r="AA31" s="248"/>
      <c r="AB31" s="248"/>
      <c r="AC31" s="248"/>
      <c r="AD31" s="823"/>
      <c r="AE31" s="824"/>
      <c r="AF31" s="613">
        <f t="shared" si="2"/>
        <v>120</v>
      </c>
      <c r="AG31" s="43">
        <v>120</v>
      </c>
      <c r="AH31" s="43">
        <v>30</v>
      </c>
      <c r="AI31" s="43">
        <v>90</v>
      </c>
    </row>
    <row r="32" spans="1:35" s="621" customFormat="1" ht="12.75" customHeight="1">
      <c r="A32" s="619">
        <v>6</v>
      </c>
      <c r="B32" s="620" t="s">
        <v>506</v>
      </c>
      <c r="C32" s="661" t="s">
        <v>124</v>
      </c>
      <c r="D32" s="578" t="s">
        <v>484</v>
      </c>
      <c r="E32" s="611">
        <f>VLOOKUP(D32,'DANH SACH H'!$A$2:$O$21,7,0)</f>
        <v>20</v>
      </c>
      <c r="F32" s="136"/>
      <c r="G32" s="136"/>
      <c r="H32" s="706"/>
      <c r="I32" s="706"/>
      <c r="J32" s="706"/>
      <c r="K32" s="136"/>
      <c r="L32" s="136"/>
      <c r="M32" s="136"/>
      <c r="N32" s="136"/>
      <c r="O32" s="136"/>
      <c r="P32" s="136"/>
      <c r="Q32" s="136"/>
      <c r="R32" s="136"/>
      <c r="S32" s="136"/>
      <c r="T32" s="136"/>
      <c r="U32" s="136"/>
      <c r="V32" s="136"/>
      <c r="W32" s="136"/>
      <c r="X32" s="136"/>
      <c r="Y32" s="136"/>
      <c r="Z32" s="662"/>
      <c r="AA32" s="662"/>
      <c r="AB32" s="662"/>
      <c r="AC32" s="662"/>
      <c r="AD32" s="662"/>
      <c r="AE32" s="724"/>
      <c r="AF32" s="613">
        <f t="shared" si="2"/>
        <v>0</v>
      </c>
      <c r="AG32" s="613"/>
      <c r="AH32" s="613"/>
      <c r="AI32" s="613"/>
    </row>
    <row r="33" spans="1:35" s="696" customFormat="1" ht="12.75" customHeight="1">
      <c r="A33" s="693"/>
      <c r="B33" s="694"/>
      <c r="C33" s="680"/>
      <c r="D33" s="818"/>
      <c r="E33" s="611"/>
      <c r="F33" s="695"/>
      <c r="G33" s="136"/>
      <c r="H33" s="706"/>
      <c r="I33" s="706"/>
      <c r="J33" s="706"/>
      <c r="K33" s="695"/>
      <c r="L33" s="695"/>
      <c r="M33" s="695"/>
      <c r="N33" s="695"/>
      <c r="O33" s="695"/>
      <c r="P33" s="695"/>
      <c r="Q33" s="695"/>
      <c r="R33" s="695"/>
      <c r="S33" s="695"/>
      <c r="T33" s="695"/>
      <c r="U33" s="695"/>
      <c r="V33" s="695"/>
      <c r="W33" s="695"/>
      <c r="X33" s="695"/>
      <c r="Y33" s="695"/>
      <c r="Z33" s="728"/>
      <c r="AA33" s="728"/>
      <c r="AB33" s="728"/>
      <c r="AC33" s="728"/>
      <c r="AD33" s="728"/>
      <c r="AE33" s="729"/>
      <c r="AF33" s="613">
        <f t="shared" si="2"/>
        <v>0</v>
      </c>
      <c r="AG33" s="697"/>
      <c r="AH33" s="697"/>
      <c r="AI33" s="697"/>
    </row>
    <row r="34" spans="1:2" s="621" customFormat="1" ht="13.5" customHeight="1">
      <c r="A34" s="619"/>
      <c r="B34" s="620"/>
    </row>
    <row r="35" spans="1:35" s="621" customFormat="1" ht="13.5" customHeight="1">
      <c r="A35" s="619">
        <v>1</v>
      </c>
      <c r="B35" s="620" t="s">
        <v>73</v>
      </c>
      <c r="C35" s="221" t="s">
        <v>504</v>
      </c>
      <c r="D35" s="578" t="s">
        <v>486</v>
      </c>
      <c r="E35" s="611">
        <f>VLOOKUP(D35,'DANH SACH H'!$A$2:$O$21,7,0)</f>
        <v>20</v>
      </c>
      <c r="F35" s="136"/>
      <c r="G35" s="136"/>
      <c r="H35" s="706"/>
      <c r="I35" s="706"/>
      <c r="J35" s="706"/>
      <c r="K35" s="136"/>
      <c r="L35" s="136"/>
      <c r="M35" s="136"/>
      <c r="N35" s="136"/>
      <c r="O35" s="136"/>
      <c r="P35" s="136"/>
      <c r="Q35" s="136"/>
      <c r="R35" s="136"/>
      <c r="S35" s="136"/>
      <c r="T35" s="136"/>
      <c r="U35" s="136"/>
      <c r="V35" s="136"/>
      <c r="W35" s="136"/>
      <c r="X35" s="136"/>
      <c r="Y35" s="136"/>
      <c r="Z35" s="662"/>
      <c r="AA35" s="662"/>
      <c r="AB35" s="662"/>
      <c r="AC35" s="662"/>
      <c r="AD35" s="662"/>
      <c r="AE35" s="724"/>
      <c r="AF35" s="613">
        <f t="shared" si="2"/>
        <v>0</v>
      </c>
      <c r="AG35" s="613">
        <v>45</v>
      </c>
      <c r="AH35" s="613">
        <v>38</v>
      </c>
      <c r="AI35" s="613">
        <v>7</v>
      </c>
    </row>
    <row r="36" spans="1:35" s="621" customFormat="1" ht="13.5" customHeight="1">
      <c r="A36" s="619">
        <v>2</v>
      </c>
      <c r="B36" s="620" t="s">
        <v>71</v>
      </c>
      <c r="C36" s="820" t="s">
        <v>544</v>
      </c>
      <c r="D36" s="578" t="s">
        <v>486</v>
      </c>
      <c r="E36" s="611">
        <f>VLOOKUP(D36,'DANH SACH H'!$A$2:$O$21,7,0)</f>
        <v>20</v>
      </c>
      <c r="F36" s="136"/>
      <c r="G36" s="136"/>
      <c r="H36" s="706"/>
      <c r="I36" s="706"/>
      <c r="J36" s="706"/>
      <c r="K36" s="136"/>
      <c r="L36" s="136"/>
      <c r="M36" s="136"/>
      <c r="N36" s="136"/>
      <c r="O36" s="136"/>
      <c r="P36" s="136"/>
      <c r="Q36" s="136"/>
      <c r="R36" s="136">
        <v>4</v>
      </c>
      <c r="S36" s="136">
        <v>8</v>
      </c>
      <c r="T36" s="136">
        <v>8</v>
      </c>
      <c r="U36" s="136">
        <v>8</v>
      </c>
      <c r="V36" s="136">
        <v>8</v>
      </c>
      <c r="W36" s="136">
        <v>8</v>
      </c>
      <c r="X36" s="136">
        <v>8</v>
      </c>
      <c r="Y36" s="136">
        <v>8</v>
      </c>
      <c r="Z36" s="136">
        <v>8</v>
      </c>
      <c r="AA36" s="136">
        <v>8</v>
      </c>
      <c r="AB36" s="136"/>
      <c r="AC36" s="136"/>
      <c r="AD36" s="136">
        <v>8</v>
      </c>
      <c r="AE36" s="724">
        <v>6</v>
      </c>
      <c r="AF36" s="613">
        <f>SUM(F36:AE36)</f>
        <v>90</v>
      </c>
      <c r="AG36" s="613">
        <v>90</v>
      </c>
      <c r="AH36" s="613">
        <v>15</v>
      </c>
      <c r="AI36" s="613">
        <v>75</v>
      </c>
    </row>
    <row r="37" spans="1:35" s="621" customFormat="1" ht="13.5" customHeight="1">
      <c r="A37" s="619">
        <v>3</v>
      </c>
      <c r="B37" s="620" t="s">
        <v>71</v>
      </c>
      <c r="C37" s="577" t="s">
        <v>434</v>
      </c>
      <c r="D37" s="578" t="s">
        <v>486</v>
      </c>
      <c r="E37" s="611">
        <f>VLOOKUP(D37,'DANH SACH H'!$A$2:$O$21,7,0)</f>
        <v>20</v>
      </c>
      <c r="F37" s="136"/>
      <c r="G37" s="136"/>
      <c r="H37" s="706"/>
      <c r="I37" s="706"/>
      <c r="J37" s="706"/>
      <c r="K37" s="136">
        <v>8</v>
      </c>
      <c r="L37" s="136">
        <v>8</v>
      </c>
      <c r="M37" s="136">
        <v>8</v>
      </c>
      <c r="N37" s="136">
        <v>8</v>
      </c>
      <c r="O37" s="136">
        <v>8</v>
      </c>
      <c r="P37" s="136">
        <v>8</v>
      </c>
      <c r="Q37" s="136">
        <v>8</v>
      </c>
      <c r="R37" s="136">
        <v>4</v>
      </c>
      <c r="S37" s="136"/>
      <c r="T37" s="136"/>
      <c r="U37" s="136"/>
      <c r="V37" s="136"/>
      <c r="W37" s="136"/>
      <c r="X37" s="136"/>
      <c r="Y37" s="136"/>
      <c r="Z37" s="136"/>
      <c r="AA37" s="136"/>
      <c r="AB37" s="136"/>
      <c r="AC37" s="136"/>
      <c r="AD37" s="136"/>
      <c r="AE37" s="136"/>
      <c r="AF37" s="613">
        <f t="shared" si="2"/>
        <v>60</v>
      </c>
      <c r="AG37" s="43">
        <v>60</v>
      </c>
      <c r="AH37" s="43">
        <v>12</v>
      </c>
      <c r="AI37" s="43">
        <v>48</v>
      </c>
    </row>
    <row r="38" spans="1:35" s="621" customFormat="1" ht="13.5" customHeight="1">
      <c r="A38" s="619">
        <v>4</v>
      </c>
      <c r="B38" s="620" t="s">
        <v>70</v>
      </c>
      <c r="C38" s="820" t="s">
        <v>545</v>
      </c>
      <c r="D38" s="578" t="s">
        <v>486</v>
      </c>
      <c r="E38" s="611">
        <f>VLOOKUP(D38,'DANH SACH H'!$A$2:$O$21,7,0)</f>
        <v>20</v>
      </c>
      <c r="F38" s="136"/>
      <c r="G38" s="136"/>
      <c r="H38" s="706"/>
      <c r="I38" s="706"/>
      <c r="J38" s="706"/>
      <c r="K38" s="136">
        <v>8</v>
      </c>
      <c r="L38" s="136">
        <v>8</v>
      </c>
      <c r="M38" s="136">
        <v>8</v>
      </c>
      <c r="N38" s="136">
        <v>8</v>
      </c>
      <c r="O38" s="136">
        <v>8</v>
      </c>
      <c r="P38" s="136">
        <v>8</v>
      </c>
      <c r="Q38" s="136">
        <v>8</v>
      </c>
      <c r="R38" s="136">
        <v>8</v>
      </c>
      <c r="S38" s="136">
        <v>8</v>
      </c>
      <c r="T38" s="136">
        <v>8</v>
      </c>
      <c r="U38" s="136">
        <v>8</v>
      </c>
      <c r="V38" s="136">
        <v>8</v>
      </c>
      <c r="W38" s="136">
        <v>8</v>
      </c>
      <c r="X38" s="136">
        <v>8</v>
      </c>
      <c r="Y38" s="136">
        <v>8</v>
      </c>
      <c r="Z38" s="136">
        <v>16</v>
      </c>
      <c r="AA38" s="136">
        <v>14</v>
      </c>
      <c r="AB38" s="136"/>
      <c r="AC38" s="136"/>
      <c r="AD38" s="662"/>
      <c r="AE38" s="724"/>
      <c r="AF38" s="613">
        <f t="shared" si="2"/>
        <v>150</v>
      </c>
      <c r="AG38" s="43">
        <v>150</v>
      </c>
      <c r="AH38" s="43">
        <v>30</v>
      </c>
      <c r="AI38" s="43">
        <v>120</v>
      </c>
    </row>
    <row r="39" spans="1:35" s="621" customFormat="1" ht="13.5" customHeight="1">
      <c r="A39" s="619">
        <v>5</v>
      </c>
      <c r="B39" s="821" t="s">
        <v>92</v>
      </c>
      <c r="C39" s="820" t="s">
        <v>546</v>
      </c>
      <c r="D39" s="578" t="s">
        <v>486</v>
      </c>
      <c r="E39" s="611">
        <f>VLOOKUP(D39,'DANH SACH H'!$A$2:$O$21,7,0)</f>
        <v>20</v>
      </c>
      <c r="F39" s="248"/>
      <c r="G39" s="248"/>
      <c r="H39" s="822"/>
      <c r="I39" s="822"/>
      <c r="J39" s="822"/>
      <c r="K39" s="248">
        <v>4</v>
      </c>
      <c r="L39" s="248">
        <v>4</v>
      </c>
      <c r="M39" s="248">
        <v>4</v>
      </c>
      <c r="N39" s="248">
        <v>4</v>
      </c>
      <c r="O39" s="248">
        <v>4</v>
      </c>
      <c r="P39" s="248">
        <v>4</v>
      </c>
      <c r="Q39" s="248">
        <v>8</v>
      </c>
      <c r="R39" s="248">
        <v>8</v>
      </c>
      <c r="S39" s="248">
        <v>8</v>
      </c>
      <c r="T39" s="248">
        <v>8</v>
      </c>
      <c r="U39" s="248">
        <v>8</v>
      </c>
      <c r="V39" s="248">
        <v>12</v>
      </c>
      <c r="W39" s="248">
        <v>12</v>
      </c>
      <c r="X39" s="248">
        <v>12</v>
      </c>
      <c r="Y39" s="248">
        <v>12</v>
      </c>
      <c r="Z39" s="248">
        <v>8</v>
      </c>
      <c r="AA39" s="248"/>
      <c r="AB39" s="248"/>
      <c r="AC39" s="248"/>
      <c r="AD39" s="823"/>
      <c r="AE39" s="824"/>
      <c r="AF39" s="613">
        <f t="shared" si="2"/>
        <v>120</v>
      </c>
      <c r="AG39" s="43">
        <v>120</v>
      </c>
      <c r="AH39" s="43">
        <v>30</v>
      </c>
      <c r="AI39" s="43">
        <v>90</v>
      </c>
    </row>
    <row r="40" spans="1:35" s="621" customFormat="1" ht="13.5" customHeight="1" thickBot="1">
      <c r="A40" s="619">
        <v>6</v>
      </c>
      <c r="B40" s="622" t="s">
        <v>506</v>
      </c>
      <c r="C40" s="731" t="s">
        <v>124</v>
      </c>
      <c r="D40" s="819" t="s">
        <v>486</v>
      </c>
      <c r="E40" s="611">
        <f>VLOOKUP(D40,'DANH SACH H'!$A$2:$O$21,7,0)</f>
        <v>20</v>
      </c>
      <c r="F40" s="623"/>
      <c r="G40" s="623"/>
      <c r="H40" s="732"/>
      <c r="I40" s="732"/>
      <c r="J40" s="732"/>
      <c r="K40" s="623"/>
      <c r="L40" s="623"/>
      <c r="M40" s="623"/>
      <c r="N40" s="623"/>
      <c r="O40" s="623"/>
      <c r="P40" s="623"/>
      <c r="Q40" s="623"/>
      <c r="R40" s="623"/>
      <c r="S40" s="623"/>
      <c r="T40" s="623"/>
      <c r="U40" s="623"/>
      <c r="V40" s="623"/>
      <c r="W40" s="623"/>
      <c r="X40" s="623"/>
      <c r="Y40" s="623"/>
      <c r="Z40" s="733"/>
      <c r="AA40" s="733"/>
      <c r="AB40" s="733"/>
      <c r="AC40" s="733"/>
      <c r="AD40" s="733"/>
      <c r="AE40" s="734"/>
      <c r="AF40" s="613">
        <f t="shared" si="2"/>
        <v>0</v>
      </c>
      <c r="AG40" s="613"/>
      <c r="AH40" s="613"/>
      <c r="AI40" s="613"/>
    </row>
    <row r="41" spans="1:35" s="621" customFormat="1" ht="13.5" customHeight="1" thickTop="1">
      <c r="A41" s="612"/>
      <c r="B41" s="620" t="s">
        <v>138</v>
      </c>
      <c r="C41" s="588" t="s">
        <v>470</v>
      </c>
      <c r="D41" s="578" t="s">
        <v>581</v>
      </c>
      <c r="E41" s="611">
        <f>VLOOKUP(D41,'DANH SACH H'!$A$2:$O$21,7,0)</f>
        <v>4</v>
      </c>
      <c r="F41" s="45"/>
      <c r="G41" s="45"/>
      <c r="H41" s="878"/>
      <c r="I41" s="878"/>
      <c r="J41" s="878"/>
      <c r="K41" s="45"/>
      <c r="L41" s="45"/>
      <c r="M41" s="45"/>
      <c r="N41" s="45"/>
      <c r="O41" s="45"/>
      <c r="P41" s="45"/>
      <c r="Q41" s="45"/>
      <c r="R41" s="45"/>
      <c r="S41" s="45"/>
      <c r="T41" s="45"/>
      <c r="U41" s="45"/>
      <c r="V41" s="45">
        <v>4</v>
      </c>
      <c r="W41" s="45">
        <v>4</v>
      </c>
      <c r="X41" s="45">
        <v>4</v>
      </c>
      <c r="Y41" s="45">
        <v>3</v>
      </c>
      <c r="Z41" s="613"/>
      <c r="AA41" s="613"/>
      <c r="AB41" s="613"/>
      <c r="AC41" s="613"/>
      <c r="AD41" s="613"/>
      <c r="AE41" s="613"/>
      <c r="AF41" s="613">
        <f t="shared" si="2"/>
        <v>15</v>
      </c>
      <c r="AG41" s="613">
        <v>15</v>
      </c>
      <c r="AH41" s="613"/>
      <c r="AI41" s="613"/>
    </row>
    <row r="42" spans="1:35" s="621" customFormat="1" ht="13.5" customHeight="1">
      <c r="A42" s="612"/>
      <c r="B42" s="620" t="s">
        <v>488</v>
      </c>
      <c r="C42" s="588" t="s">
        <v>592</v>
      </c>
      <c r="D42" s="578" t="s">
        <v>581</v>
      </c>
      <c r="E42" s="611">
        <f>VLOOKUP(D42,'DANH SACH H'!$A$2:$O$21,7,0)</f>
        <v>4</v>
      </c>
      <c r="F42" s="45"/>
      <c r="G42" s="45"/>
      <c r="H42" s="878"/>
      <c r="I42" s="878"/>
      <c r="J42" s="878"/>
      <c r="K42" s="45"/>
      <c r="L42" s="45"/>
      <c r="M42" s="45">
        <v>4</v>
      </c>
      <c r="N42" s="45">
        <v>4</v>
      </c>
      <c r="O42" s="45">
        <v>4</v>
      </c>
      <c r="P42" s="45">
        <v>4</v>
      </c>
      <c r="Q42" s="45">
        <v>4</v>
      </c>
      <c r="R42" s="45">
        <v>4</v>
      </c>
      <c r="S42" s="45">
        <v>4</v>
      </c>
      <c r="T42" s="45">
        <v>4</v>
      </c>
      <c r="U42" s="45">
        <v>4</v>
      </c>
      <c r="V42" s="45">
        <v>4</v>
      </c>
      <c r="W42" s="45">
        <v>4</v>
      </c>
      <c r="X42" s="45">
        <v>1</v>
      </c>
      <c r="Y42" s="45"/>
      <c r="Z42" s="613"/>
      <c r="AA42" s="613"/>
      <c r="AB42" s="613"/>
      <c r="AC42" s="613"/>
      <c r="AD42" s="613"/>
      <c r="AE42" s="613"/>
      <c r="AF42" s="613">
        <f t="shared" si="2"/>
        <v>45</v>
      </c>
      <c r="AG42" s="613">
        <v>45</v>
      </c>
      <c r="AH42" s="613"/>
      <c r="AI42" s="613"/>
    </row>
    <row r="43" spans="1:35" s="621" customFormat="1" ht="13.5" customHeight="1">
      <c r="A43" s="612"/>
      <c r="B43" s="620" t="s">
        <v>73</v>
      </c>
      <c r="C43" s="588" t="s">
        <v>589</v>
      </c>
      <c r="D43" s="578" t="s">
        <v>581</v>
      </c>
      <c r="E43" s="611">
        <f>VLOOKUP(D43,'DANH SACH H'!$A$2:$O$21,7,0)</f>
        <v>4</v>
      </c>
      <c r="F43" s="45"/>
      <c r="G43" s="45"/>
      <c r="H43" s="878"/>
      <c r="I43" s="878"/>
      <c r="J43" s="878"/>
      <c r="K43" s="45">
        <v>4</v>
      </c>
      <c r="L43" s="45">
        <v>4</v>
      </c>
      <c r="M43" s="45">
        <v>4</v>
      </c>
      <c r="N43" s="45">
        <v>4</v>
      </c>
      <c r="O43" s="45">
        <v>4</v>
      </c>
      <c r="P43" s="45">
        <v>4</v>
      </c>
      <c r="Q43" s="45">
        <v>4</v>
      </c>
      <c r="R43" s="45">
        <v>4</v>
      </c>
      <c r="S43" s="45">
        <v>4</v>
      </c>
      <c r="T43" s="45">
        <v>4</v>
      </c>
      <c r="U43" s="45">
        <v>4</v>
      </c>
      <c r="V43" s="45">
        <v>4</v>
      </c>
      <c r="W43" s="45">
        <v>4</v>
      </c>
      <c r="X43" s="45">
        <v>4</v>
      </c>
      <c r="Y43" s="45">
        <v>4</v>
      </c>
      <c r="Z43" s="613"/>
      <c r="AA43" s="613"/>
      <c r="AB43" s="613"/>
      <c r="AC43" s="613"/>
      <c r="AD43" s="613"/>
      <c r="AE43" s="613"/>
      <c r="AF43" s="613">
        <f t="shared" si="2"/>
        <v>60</v>
      </c>
      <c r="AG43" s="613">
        <v>60</v>
      </c>
      <c r="AH43" s="613">
        <v>40</v>
      </c>
      <c r="AI43" s="613">
        <v>20</v>
      </c>
    </row>
    <row r="44" spans="1:35" s="621" customFormat="1" ht="13.5" customHeight="1">
      <c r="A44" s="612"/>
      <c r="B44" s="620" t="s">
        <v>73</v>
      </c>
      <c r="C44" s="221" t="s">
        <v>504</v>
      </c>
      <c r="D44" s="578" t="s">
        <v>581</v>
      </c>
      <c r="E44" s="611">
        <f>VLOOKUP(D44,'DANH SACH H'!$A$2:$O$21,7,0)</f>
        <v>4</v>
      </c>
      <c r="F44" s="45"/>
      <c r="G44" s="45"/>
      <c r="H44" s="878"/>
      <c r="I44" s="878"/>
      <c r="J44" s="878"/>
      <c r="K44" s="136">
        <v>4</v>
      </c>
      <c r="L44" s="136">
        <v>4</v>
      </c>
      <c r="M44" s="136">
        <v>4</v>
      </c>
      <c r="N44" s="136">
        <v>4</v>
      </c>
      <c r="O44" s="136">
        <v>4</v>
      </c>
      <c r="P44" s="136">
        <v>4</v>
      </c>
      <c r="Q44" s="136">
        <v>4</v>
      </c>
      <c r="R44" s="136">
        <v>4</v>
      </c>
      <c r="S44" s="136">
        <v>4</v>
      </c>
      <c r="T44" s="136">
        <v>4</v>
      </c>
      <c r="U44" s="136">
        <v>5</v>
      </c>
      <c r="V44" s="136"/>
      <c r="W44" s="136"/>
      <c r="X44" s="136"/>
      <c r="Y44" s="136"/>
      <c r="Z44" s="662"/>
      <c r="AA44" s="662"/>
      <c r="AB44" s="613"/>
      <c r="AC44" s="613"/>
      <c r="AD44" s="613"/>
      <c r="AE44" s="613"/>
      <c r="AF44" s="613">
        <f t="shared" si="2"/>
        <v>45</v>
      </c>
      <c r="AG44" s="613"/>
      <c r="AH44" s="613"/>
      <c r="AI44" s="613"/>
    </row>
    <row r="45" spans="1:35" s="621" customFormat="1" ht="18.75" customHeight="1">
      <c r="A45" s="612"/>
      <c r="B45" s="620" t="s">
        <v>69</v>
      </c>
      <c r="C45" s="820" t="s">
        <v>583</v>
      </c>
      <c r="D45" s="578" t="s">
        <v>581</v>
      </c>
      <c r="E45" s="611">
        <f>VLOOKUP(D45,'DANH SACH H'!$A$2:$O$21,7,0)</f>
        <v>4</v>
      </c>
      <c r="F45" s="45"/>
      <c r="G45" s="45"/>
      <c r="H45" s="878"/>
      <c r="I45" s="878"/>
      <c r="J45" s="878"/>
      <c r="K45" s="136"/>
      <c r="L45" s="136"/>
      <c r="M45" s="136"/>
      <c r="N45" s="136"/>
      <c r="O45" s="136"/>
      <c r="P45" s="136"/>
      <c r="Q45" s="136"/>
      <c r="R45" s="136">
        <v>4</v>
      </c>
      <c r="S45" s="136">
        <v>8</v>
      </c>
      <c r="T45" s="136">
        <v>8</v>
      </c>
      <c r="U45" s="136">
        <v>8</v>
      </c>
      <c r="V45" s="136">
        <v>8</v>
      </c>
      <c r="W45" s="136">
        <v>8</v>
      </c>
      <c r="X45" s="136">
        <v>8</v>
      </c>
      <c r="Y45" s="136">
        <v>8</v>
      </c>
      <c r="Z45" s="136">
        <v>16</v>
      </c>
      <c r="AA45" s="136">
        <v>14</v>
      </c>
      <c r="AB45" s="45"/>
      <c r="AC45" s="45"/>
      <c r="AD45" s="613"/>
      <c r="AE45" s="613"/>
      <c r="AF45" s="613">
        <f t="shared" si="2"/>
        <v>90</v>
      </c>
      <c r="AG45" s="613"/>
      <c r="AH45" s="613"/>
      <c r="AI45" s="613"/>
    </row>
    <row r="46" spans="1:35" s="621" customFormat="1" ht="13.5" customHeight="1">
      <c r="A46" s="612"/>
      <c r="B46" s="620" t="s">
        <v>70</v>
      </c>
      <c r="C46" s="577" t="s">
        <v>582</v>
      </c>
      <c r="D46" s="578" t="s">
        <v>581</v>
      </c>
      <c r="E46" s="611">
        <f>VLOOKUP(D46,'DANH SACH H'!$A$2:$O$21,7,0)</f>
        <v>4</v>
      </c>
      <c r="F46" s="45"/>
      <c r="G46" s="45"/>
      <c r="H46" s="878"/>
      <c r="I46" s="878"/>
      <c r="J46" s="878"/>
      <c r="K46" s="136">
        <v>8</v>
      </c>
      <c r="L46" s="136">
        <v>8</v>
      </c>
      <c r="M46" s="136">
        <v>8</v>
      </c>
      <c r="N46" s="136">
        <v>8</v>
      </c>
      <c r="O46" s="136">
        <v>8</v>
      </c>
      <c r="P46" s="136">
        <v>8</v>
      </c>
      <c r="Q46" s="136">
        <v>8</v>
      </c>
      <c r="R46" s="136">
        <v>4</v>
      </c>
      <c r="S46" s="136"/>
      <c r="T46" s="136"/>
      <c r="U46" s="136"/>
      <c r="V46" s="136"/>
      <c r="W46" s="136"/>
      <c r="X46" s="136"/>
      <c r="Y46" s="136"/>
      <c r="Z46" s="662"/>
      <c r="AA46" s="662"/>
      <c r="AB46" s="613"/>
      <c r="AC46" s="613"/>
      <c r="AD46" s="613"/>
      <c r="AE46" s="613"/>
      <c r="AF46" s="613">
        <f t="shared" si="2"/>
        <v>60</v>
      </c>
      <c r="AG46" s="613"/>
      <c r="AH46" s="613"/>
      <c r="AI46" s="613"/>
    </row>
    <row r="47" spans="1:35" s="621" customFormat="1" ht="13.5" customHeight="1">
      <c r="A47" s="612"/>
      <c r="B47" s="620" t="s">
        <v>136</v>
      </c>
      <c r="C47" s="820" t="s">
        <v>585</v>
      </c>
      <c r="D47" s="578" t="s">
        <v>581</v>
      </c>
      <c r="E47" s="611">
        <f>VLOOKUP(D47,'DANH SACH H'!$A$2:$O$21,7,0)</f>
        <v>4</v>
      </c>
      <c r="F47" s="45"/>
      <c r="G47" s="45"/>
      <c r="H47" s="878"/>
      <c r="I47" s="878"/>
      <c r="J47" s="878"/>
      <c r="K47" s="136">
        <v>8</v>
      </c>
      <c r="L47" s="136">
        <v>8</v>
      </c>
      <c r="M47" s="136">
        <v>8</v>
      </c>
      <c r="N47" s="136">
        <v>8</v>
      </c>
      <c r="O47" s="136">
        <v>8</v>
      </c>
      <c r="P47" s="136">
        <v>8</v>
      </c>
      <c r="Q47" s="136">
        <v>8</v>
      </c>
      <c r="R47" s="136">
        <v>8</v>
      </c>
      <c r="S47" s="136">
        <v>8</v>
      </c>
      <c r="T47" s="136">
        <v>8</v>
      </c>
      <c r="U47" s="136">
        <v>8</v>
      </c>
      <c r="V47" s="136">
        <v>8</v>
      </c>
      <c r="W47" s="136">
        <v>8</v>
      </c>
      <c r="X47" s="136">
        <v>8</v>
      </c>
      <c r="Y47" s="136">
        <v>8</v>
      </c>
      <c r="Z47" s="136">
        <v>16</v>
      </c>
      <c r="AA47" s="136">
        <v>14</v>
      </c>
      <c r="AB47" s="45"/>
      <c r="AC47" s="45"/>
      <c r="AD47" s="613"/>
      <c r="AE47" s="613"/>
      <c r="AF47" s="613">
        <f t="shared" si="2"/>
        <v>150</v>
      </c>
      <c r="AG47" s="613"/>
      <c r="AH47" s="613"/>
      <c r="AI47" s="613"/>
    </row>
    <row r="48" spans="1:35" s="621" customFormat="1" ht="13.5" customHeight="1">
      <c r="A48" s="612"/>
      <c r="B48" s="620" t="s">
        <v>70</v>
      </c>
      <c r="C48" s="820" t="s">
        <v>584</v>
      </c>
      <c r="D48" s="578" t="s">
        <v>581</v>
      </c>
      <c r="E48" s="611">
        <f>VLOOKUP(D48,'DANH SACH H'!$A$2:$O$21,7,0)</f>
        <v>4</v>
      </c>
      <c r="F48" s="45"/>
      <c r="G48" s="45"/>
      <c r="H48" s="878"/>
      <c r="I48" s="878"/>
      <c r="J48" s="878"/>
      <c r="K48" s="248">
        <v>4</v>
      </c>
      <c r="L48" s="248">
        <v>4</v>
      </c>
      <c r="M48" s="248">
        <v>4</v>
      </c>
      <c r="N48" s="248">
        <v>4</v>
      </c>
      <c r="O48" s="248">
        <v>4</v>
      </c>
      <c r="P48" s="248">
        <v>4</v>
      </c>
      <c r="Q48" s="248">
        <v>8</v>
      </c>
      <c r="R48" s="248">
        <v>8</v>
      </c>
      <c r="S48" s="248">
        <v>8</v>
      </c>
      <c r="T48" s="248">
        <v>8</v>
      </c>
      <c r="U48" s="248">
        <v>8</v>
      </c>
      <c r="V48" s="248">
        <v>12</v>
      </c>
      <c r="W48" s="248">
        <v>12</v>
      </c>
      <c r="X48" s="248">
        <v>12</v>
      </c>
      <c r="Y48" s="248">
        <v>12</v>
      </c>
      <c r="Z48" s="248">
        <v>8</v>
      </c>
      <c r="AA48" s="248"/>
      <c r="AB48" s="45"/>
      <c r="AC48" s="45"/>
      <c r="AD48" s="613"/>
      <c r="AE48" s="613"/>
      <c r="AF48" s="613">
        <f t="shared" si="2"/>
        <v>120</v>
      </c>
      <c r="AG48" s="613">
        <v>60</v>
      </c>
      <c r="AH48" s="613">
        <v>15</v>
      </c>
      <c r="AI48" s="613">
        <v>45</v>
      </c>
    </row>
    <row r="49" spans="1:35" s="621" customFormat="1" ht="13.5" customHeight="1">
      <c r="A49" s="612"/>
      <c r="B49" s="620" t="s">
        <v>71</v>
      </c>
      <c r="C49" s="820" t="s">
        <v>588</v>
      </c>
      <c r="D49" s="578" t="s">
        <v>581</v>
      </c>
      <c r="E49" s="611">
        <f>VLOOKUP(D49,'DANH SACH H'!$A$2:$O$21,7,0)</f>
        <v>4</v>
      </c>
      <c r="F49" s="45"/>
      <c r="G49" s="45"/>
      <c r="H49" s="878"/>
      <c r="I49" s="878"/>
      <c r="J49" s="878"/>
      <c r="K49" s="45">
        <v>4</v>
      </c>
      <c r="L49" s="45">
        <v>4</v>
      </c>
      <c r="M49" s="45">
        <v>4</v>
      </c>
      <c r="N49" s="45">
        <v>4</v>
      </c>
      <c r="O49" s="45">
        <v>4</v>
      </c>
      <c r="P49" s="45">
        <v>4</v>
      </c>
      <c r="Q49" s="45">
        <v>4</v>
      </c>
      <c r="R49" s="45">
        <v>4</v>
      </c>
      <c r="S49" s="45">
        <v>4</v>
      </c>
      <c r="T49" s="45">
        <v>4</v>
      </c>
      <c r="U49" s="45">
        <v>4</v>
      </c>
      <c r="V49" s="45">
        <v>4</v>
      </c>
      <c r="W49" s="45">
        <v>4</v>
      </c>
      <c r="X49" s="45">
        <v>4</v>
      </c>
      <c r="Y49" s="45">
        <v>4</v>
      </c>
      <c r="Z49" s="613"/>
      <c r="AA49" s="613"/>
      <c r="AB49" s="613"/>
      <c r="AC49" s="613"/>
      <c r="AD49" s="613"/>
      <c r="AE49" s="613"/>
      <c r="AF49" s="613">
        <f t="shared" si="2"/>
        <v>60</v>
      </c>
      <c r="AG49" s="613"/>
      <c r="AH49" s="613"/>
      <c r="AI49" s="613"/>
    </row>
    <row r="50" spans="1:35" s="621" customFormat="1" ht="13.5" customHeight="1">
      <c r="A50" s="612"/>
      <c r="B50" s="620"/>
      <c r="C50" s="820"/>
      <c r="D50" s="578"/>
      <c r="E50" s="611"/>
      <c r="F50" s="45"/>
      <c r="G50" s="45"/>
      <c r="H50" s="878"/>
      <c r="I50" s="878"/>
      <c r="J50" s="878"/>
      <c r="K50" s="45"/>
      <c r="L50" s="45"/>
      <c r="M50" s="45"/>
      <c r="N50" s="45"/>
      <c r="O50" s="45"/>
      <c r="P50" s="45"/>
      <c r="Q50" s="45"/>
      <c r="R50" s="45"/>
      <c r="S50" s="45"/>
      <c r="T50" s="45"/>
      <c r="U50" s="45"/>
      <c r="V50" s="45"/>
      <c r="W50" s="45"/>
      <c r="X50" s="45"/>
      <c r="Y50" s="45"/>
      <c r="Z50" s="613"/>
      <c r="AA50" s="613"/>
      <c r="AB50" s="613"/>
      <c r="AC50" s="613"/>
      <c r="AD50" s="613"/>
      <c r="AE50" s="613"/>
      <c r="AF50" s="613"/>
      <c r="AG50" s="613"/>
      <c r="AH50" s="613"/>
      <c r="AI50" s="613"/>
    </row>
    <row r="51" spans="1:35" s="621" customFormat="1" ht="13.5" customHeight="1">
      <c r="A51" s="612"/>
      <c r="B51" s="620"/>
      <c r="C51" s="820"/>
      <c r="D51" s="578"/>
      <c r="E51" s="611" t="e">
        <f>VLOOKUP(D51,'DANH SACH H'!$A$2:$O$21,7,0)</f>
        <v>#N/A</v>
      </c>
      <c r="F51" s="45"/>
      <c r="G51" s="45"/>
      <c r="H51" s="878"/>
      <c r="I51" s="878"/>
      <c r="J51" s="878"/>
      <c r="K51" s="45"/>
      <c r="L51" s="45"/>
      <c r="M51" s="45"/>
      <c r="N51" s="45"/>
      <c r="O51" s="45"/>
      <c r="P51" s="45"/>
      <c r="Q51" s="45"/>
      <c r="R51" s="45"/>
      <c r="S51" s="45"/>
      <c r="T51" s="45"/>
      <c r="U51" s="45"/>
      <c r="V51" s="45"/>
      <c r="W51" s="45"/>
      <c r="X51" s="45"/>
      <c r="Y51" s="45"/>
      <c r="Z51" s="613"/>
      <c r="AA51" s="613"/>
      <c r="AB51" s="613"/>
      <c r="AC51" s="613"/>
      <c r="AD51" s="613"/>
      <c r="AE51" s="613"/>
      <c r="AF51" s="613">
        <f t="shared" si="2"/>
        <v>0</v>
      </c>
      <c r="AG51" s="613"/>
      <c r="AH51" s="613"/>
      <c r="AI51" s="613"/>
    </row>
    <row r="52" spans="1:35" s="621" customFormat="1" ht="13.5" customHeight="1">
      <c r="A52" s="612"/>
      <c r="B52" s="620" t="s">
        <v>506</v>
      </c>
      <c r="C52" s="661" t="s">
        <v>124</v>
      </c>
      <c r="D52" s="578" t="s">
        <v>581</v>
      </c>
      <c r="E52" s="611">
        <f>VLOOKUP(D52,'DANH SACH H'!$A$2:$O$21,7,0)</f>
        <v>4</v>
      </c>
      <c r="F52" s="45"/>
      <c r="G52" s="45"/>
      <c r="H52" s="878"/>
      <c r="I52" s="878"/>
      <c r="J52" s="878"/>
      <c r="K52" s="45"/>
      <c r="L52" s="45"/>
      <c r="M52" s="45"/>
      <c r="N52" s="45"/>
      <c r="O52" s="45"/>
      <c r="P52" s="45"/>
      <c r="Q52" s="45"/>
      <c r="R52" s="45"/>
      <c r="S52" s="45"/>
      <c r="T52" s="45"/>
      <c r="U52" s="45"/>
      <c r="V52" s="45"/>
      <c r="W52" s="45"/>
      <c r="X52" s="45"/>
      <c r="Y52" s="45"/>
      <c r="Z52" s="613"/>
      <c r="AA52" s="613"/>
      <c r="AB52" s="613"/>
      <c r="AC52" s="613"/>
      <c r="AD52" s="613"/>
      <c r="AE52" s="613"/>
      <c r="AF52" s="613">
        <f t="shared" si="2"/>
        <v>0</v>
      </c>
      <c r="AG52" s="613"/>
      <c r="AH52" s="613"/>
      <c r="AI52" s="613"/>
    </row>
    <row r="53" spans="1:35" s="621" customFormat="1" ht="13.5" customHeight="1">
      <c r="A53" s="612"/>
      <c r="B53" s="266"/>
      <c r="C53" s="877"/>
      <c r="D53" s="616"/>
      <c r="E53" s="609"/>
      <c r="F53" s="45"/>
      <c r="G53" s="45"/>
      <c r="H53" s="878"/>
      <c r="I53" s="878"/>
      <c r="J53" s="878"/>
      <c r="K53" s="45"/>
      <c r="L53" s="45"/>
      <c r="M53" s="45"/>
      <c r="N53" s="45"/>
      <c r="O53" s="45"/>
      <c r="P53" s="45"/>
      <c r="Q53" s="45"/>
      <c r="R53" s="45"/>
      <c r="S53" s="45"/>
      <c r="T53" s="45"/>
      <c r="U53" s="45"/>
      <c r="V53" s="45"/>
      <c r="W53" s="45"/>
      <c r="X53" s="45"/>
      <c r="Y53" s="45"/>
      <c r="Z53" s="613"/>
      <c r="AA53" s="613"/>
      <c r="AB53" s="613"/>
      <c r="AC53" s="613"/>
      <c r="AD53" s="613"/>
      <c r="AE53" s="613"/>
      <c r="AF53" s="613"/>
      <c r="AG53" s="613"/>
      <c r="AH53" s="613"/>
      <c r="AI53" s="613"/>
    </row>
    <row r="54" spans="1:35" s="621" customFormat="1" ht="13.5" customHeight="1" thickBot="1">
      <c r="A54" s="612"/>
      <c r="B54" s="266"/>
      <c r="C54" s="877"/>
      <c r="D54" s="616"/>
      <c r="E54" s="609"/>
      <c r="F54" s="45"/>
      <c r="G54" s="45"/>
      <c r="H54" s="878"/>
      <c r="I54" s="878"/>
      <c r="J54" s="878"/>
      <c r="K54" s="45"/>
      <c r="L54" s="45"/>
      <c r="M54" s="45"/>
      <c r="N54" s="45"/>
      <c r="O54" s="45"/>
      <c r="P54" s="45"/>
      <c r="Q54" s="45"/>
      <c r="R54" s="45"/>
      <c r="S54" s="45"/>
      <c r="T54" s="45"/>
      <c r="U54" s="45"/>
      <c r="V54" s="45"/>
      <c r="W54" s="45"/>
      <c r="X54" s="45"/>
      <c r="Y54" s="45"/>
      <c r="Z54" s="613"/>
      <c r="AA54" s="613"/>
      <c r="AB54" s="613"/>
      <c r="AC54" s="613"/>
      <c r="AD54" s="613"/>
      <c r="AE54" s="613"/>
      <c r="AF54" s="613"/>
      <c r="AG54" s="613"/>
      <c r="AH54" s="613"/>
      <c r="AI54" s="613"/>
    </row>
    <row r="55" spans="1:35" s="621" customFormat="1" ht="13.5" customHeight="1" thickTop="1">
      <c r="A55" s="612"/>
      <c r="B55" s="266"/>
      <c r="C55" s="735"/>
      <c r="D55" s="736"/>
      <c r="E55" s="609"/>
      <c r="F55" s="45"/>
      <c r="G55" s="45"/>
      <c r="H55" s="45"/>
      <c r="I55" s="45"/>
      <c r="J55" s="45"/>
      <c r="K55" s="45"/>
      <c r="L55" s="45"/>
      <c r="M55" s="45"/>
      <c r="N55" s="45"/>
      <c r="O55" s="45"/>
      <c r="P55" s="45"/>
      <c r="Q55" s="45"/>
      <c r="R55" s="45"/>
      <c r="S55" s="45"/>
      <c r="T55" s="45"/>
      <c r="U55" s="45"/>
      <c r="V55" s="45"/>
      <c r="W55" s="45"/>
      <c r="X55" s="45"/>
      <c r="Y55" s="45"/>
      <c r="Z55" s="618"/>
      <c r="AA55" s="618"/>
      <c r="AB55" s="618"/>
      <c r="AC55" s="618"/>
      <c r="AD55" s="618"/>
      <c r="AE55" s="618"/>
      <c r="AF55" s="613"/>
      <c r="AG55" s="585"/>
      <c r="AH55" s="613"/>
      <c r="AI55" s="613"/>
    </row>
    <row r="56" spans="1:35" s="139" customFormat="1" ht="13.5" customHeight="1">
      <c r="A56" s="40"/>
      <c r="B56" s="41"/>
      <c r="C56" s="585"/>
      <c r="D56" s="616"/>
      <c r="E56" s="45"/>
      <c r="F56" s="168"/>
      <c r="G56" s="168"/>
      <c r="H56" s="168"/>
      <c r="I56" s="168"/>
      <c r="J56" s="168"/>
      <c r="K56" s="168"/>
      <c r="L56" s="168"/>
      <c r="M56" s="168"/>
      <c r="N56" s="168"/>
      <c r="O56" s="168"/>
      <c r="P56" s="168"/>
      <c r="Q56" s="168"/>
      <c r="R56" s="168"/>
      <c r="S56" s="168"/>
      <c r="T56" s="168"/>
      <c r="U56" s="168"/>
      <c r="V56" s="168"/>
      <c r="W56" s="168"/>
      <c r="X56" s="168"/>
      <c r="Y56" s="168"/>
      <c r="Z56" s="206"/>
      <c r="AA56" s="206"/>
      <c r="AB56" s="206"/>
      <c r="AC56" s="206"/>
      <c r="AD56" s="206"/>
      <c r="AE56" s="206"/>
      <c r="AF56" s="125"/>
      <c r="AG56" s="125"/>
      <c r="AH56" s="718"/>
      <c r="AI56" s="718"/>
    </row>
    <row r="57" spans="1:35" s="10" customFormat="1" ht="13.5" customHeight="1">
      <c r="A57" s="11"/>
      <c r="B57" s="599"/>
      <c r="C57" s="586"/>
      <c r="D57" s="149"/>
      <c r="E57" s="613"/>
      <c r="F57" s="74"/>
      <c r="G57" s="74"/>
      <c r="H57" s="128"/>
      <c r="I57" s="128"/>
      <c r="J57" s="128"/>
      <c r="K57" s="128"/>
      <c r="L57" s="128"/>
      <c r="M57" s="74"/>
      <c r="N57" s="74"/>
      <c r="O57" s="74"/>
      <c r="P57" s="74"/>
      <c r="Q57" s="58" t="s">
        <v>435</v>
      </c>
      <c r="R57" s="58"/>
      <c r="S57" s="58"/>
      <c r="T57" s="58"/>
      <c r="U57" s="58"/>
      <c r="V57" s="58"/>
      <c r="W57" s="58"/>
      <c r="X57" s="74"/>
      <c r="Y57" s="74"/>
      <c r="AF57" s="586"/>
      <c r="AG57" s="625"/>
      <c r="AH57" s="11"/>
      <c r="AI57" s="11"/>
    </row>
    <row r="58" spans="1:35" s="8" customFormat="1" ht="13.5" customHeight="1">
      <c r="A58" s="10"/>
      <c r="B58" s="308"/>
      <c r="C58" s="10" t="s">
        <v>104</v>
      </c>
      <c r="D58" s="150"/>
      <c r="E58" s="275"/>
      <c r="F58" s="1157"/>
      <c r="G58" s="1157"/>
      <c r="H58" s="1157"/>
      <c r="I58" s="1157"/>
      <c r="J58" s="1157"/>
      <c r="K58" s="1157"/>
      <c r="L58" s="128"/>
      <c r="M58" s="59"/>
      <c r="N58" s="59"/>
      <c r="O58" s="59"/>
      <c r="P58" s="59"/>
      <c r="Q58" s="1157" t="s">
        <v>1</v>
      </c>
      <c r="R58" s="1157"/>
      <c r="S58" s="1157"/>
      <c r="T58" s="1157"/>
      <c r="U58" s="1157"/>
      <c r="V58" s="1157"/>
      <c r="W58" s="1157"/>
      <c r="X58" s="74"/>
      <c r="Y58" s="74"/>
      <c r="AF58" s="12"/>
      <c r="AG58" s="719"/>
      <c r="AH58" s="719"/>
      <c r="AI58" s="719"/>
    </row>
    <row r="59" spans="6:25" ht="13.5" customHeight="1">
      <c r="F59" s="59"/>
      <c r="G59" s="59"/>
      <c r="H59" s="129"/>
      <c r="I59" s="129"/>
      <c r="J59" s="129"/>
      <c r="K59" s="129"/>
      <c r="L59" s="129"/>
      <c r="M59" s="59"/>
      <c r="N59" s="59"/>
      <c r="O59" s="59"/>
      <c r="P59" s="59"/>
      <c r="Q59" s="59"/>
      <c r="R59" s="59"/>
      <c r="S59" s="59"/>
      <c r="T59" s="59"/>
      <c r="U59" s="59"/>
      <c r="V59" s="59"/>
      <c r="W59" s="59"/>
      <c r="X59" s="59"/>
      <c r="Y59" s="59"/>
    </row>
    <row r="60" spans="6:25" ht="13.5" customHeight="1">
      <c r="F60" s="59"/>
      <c r="G60" s="59"/>
      <c r="H60" s="129"/>
      <c r="I60" s="129"/>
      <c r="J60" s="129"/>
      <c r="K60" s="129"/>
      <c r="L60" s="129"/>
      <c r="M60" s="59"/>
      <c r="N60" s="59"/>
      <c r="O60" s="59"/>
      <c r="P60" s="59"/>
      <c r="X60" s="59"/>
      <c r="Y60" s="59"/>
    </row>
    <row r="61" spans="6:23" ht="15.75">
      <c r="F61" s="1151"/>
      <c r="G61" s="1151"/>
      <c r="H61" s="1151"/>
      <c r="I61" s="1151"/>
      <c r="J61" s="1151"/>
      <c r="K61" s="1151"/>
      <c r="Q61" s="1152" t="s">
        <v>69</v>
      </c>
      <c r="R61" s="1152"/>
      <c r="S61" s="1152"/>
      <c r="T61" s="1152"/>
      <c r="U61" s="1152"/>
      <c r="V61" s="1152"/>
      <c r="W61" s="1152"/>
    </row>
  </sheetData>
  <sheetProtection/>
  <mergeCells count="20">
    <mergeCell ref="AD6:AE6"/>
    <mergeCell ref="F6:H6"/>
    <mergeCell ref="F61:K61"/>
    <mergeCell ref="Q61:W61"/>
    <mergeCell ref="I6:L6"/>
    <mergeCell ref="M6:P6"/>
    <mergeCell ref="Q6:U6"/>
    <mergeCell ref="V6:Y6"/>
    <mergeCell ref="F58:K58"/>
    <mergeCell ref="Q58:W58"/>
    <mergeCell ref="Z6:AC6"/>
    <mergeCell ref="A1:D1"/>
    <mergeCell ref="E1:X1"/>
    <mergeCell ref="A2:D2"/>
    <mergeCell ref="E2:X2"/>
    <mergeCell ref="A5:A8"/>
    <mergeCell ref="B5:B8"/>
    <mergeCell ref="C5:Y5"/>
    <mergeCell ref="C6:E6"/>
    <mergeCell ref="C7:E7"/>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00390625" defaultRowHeight="15"/>
  <cols>
    <col min="1" max="1" width="2.421875" style="9" customWidth="1"/>
    <col min="2" max="2" width="13.8515625" style="212" customWidth="1"/>
    <col min="3" max="3" width="26.57421875" style="9" customWidth="1"/>
    <col min="4" max="4" width="17.00390625" style="13" customWidth="1"/>
    <col min="5" max="5" width="4.140625" style="13" customWidth="1"/>
    <col min="6" max="9" width="3.57421875" style="14" customWidth="1"/>
    <col min="10" max="14" width="3.57421875" style="130" customWidth="1"/>
    <col min="15" max="26" width="3.57421875" style="14" customWidth="1"/>
    <col min="27" max="27" width="2.8515625" style="9" customWidth="1"/>
    <col min="28" max="28" width="3.7109375" style="145"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139" t="s">
        <v>0</v>
      </c>
      <c r="B1" s="1139"/>
      <c r="C1" s="1139"/>
      <c r="D1" s="1139"/>
      <c r="E1" s="1140" t="s">
        <v>89</v>
      </c>
      <c r="F1" s="1140"/>
      <c r="G1" s="1140"/>
      <c r="H1" s="1140"/>
      <c r="I1" s="1140"/>
      <c r="J1" s="1140"/>
      <c r="K1" s="1140"/>
      <c r="L1" s="1140"/>
      <c r="M1" s="1140"/>
      <c r="N1" s="1140"/>
      <c r="O1" s="1140"/>
      <c r="P1" s="1140"/>
      <c r="Q1" s="1140"/>
      <c r="R1" s="1140"/>
      <c r="S1" s="1140"/>
      <c r="T1" s="1140"/>
      <c r="U1" s="1140"/>
      <c r="V1" s="1140"/>
      <c r="W1" s="1140"/>
      <c r="X1" s="1140"/>
      <c r="Y1" s="1140"/>
      <c r="Z1" s="1140"/>
      <c r="AB1" s="141"/>
    </row>
    <row r="2" spans="1:28" s="17" customFormat="1" ht="16.5" customHeight="1">
      <c r="A2" s="939" t="s">
        <v>74</v>
      </c>
      <c r="B2" s="939"/>
      <c r="C2" s="939"/>
      <c r="D2" s="939"/>
      <c r="E2" s="1140" t="s">
        <v>220</v>
      </c>
      <c r="F2" s="1140"/>
      <c r="G2" s="1140"/>
      <c r="H2" s="1140"/>
      <c r="I2" s="1140"/>
      <c r="J2" s="1140"/>
      <c r="K2" s="1140"/>
      <c r="L2" s="1140"/>
      <c r="M2" s="1140"/>
      <c r="N2" s="1140"/>
      <c r="O2" s="1140"/>
      <c r="P2" s="1140"/>
      <c r="Q2" s="1140"/>
      <c r="R2" s="1140"/>
      <c r="S2" s="1140"/>
      <c r="T2" s="1140"/>
      <c r="U2" s="1140"/>
      <c r="V2" s="1140"/>
      <c r="W2" s="1140"/>
      <c r="X2" s="1140"/>
      <c r="Y2" s="1140"/>
      <c r="Z2" s="1140"/>
      <c r="AB2" s="141"/>
    </row>
    <row r="3" spans="1:28" s="17" customFormat="1" ht="16.5" customHeight="1">
      <c r="A3" s="171"/>
      <c r="B3" s="208"/>
      <c r="C3" s="171"/>
      <c r="D3" s="152"/>
      <c r="E3" s="152"/>
      <c r="F3" s="152"/>
      <c r="G3" s="152"/>
      <c r="H3" s="152"/>
      <c r="I3" s="152"/>
      <c r="J3" s="152"/>
      <c r="K3" s="152"/>
      <c r="L3" s="152"/>
      <c r="M3" s="152"/>
      <c r="N3" s="152"/>
      <c r="O3" s="152"/>
      <c r="P3" s="152"/>
      <c r="Q3" s="152"/>
      <c r="R3" s="152"/>
      <c r="S3" s="152"/>
      <c r="T3" s="152"/>
      <c r="U3" s="152"/>
      <c r="V3" s="152"/>
      <c r="W3" s="152"/>
      <c r="X3" s="152"/>
      <c r="Y3" s="152"/>
      <c r="Z3" s="152"/>
      <c r="AB3" s="141"/>
    </row>
    <row r="4" spans="1:28" s="17" customFormat="1" ht="6" customHeight="1" thickBot="1">
      <c r="A4" s="38"/>
      <c r="B4" s="209"/>
      <c r="C4" s="38"/>
      <c r="D4" s="37"/>
      <c r="E4" s="37"/>
      <c r="F4" s="37"/>
      <c r="G4" s="37"/>
      <c r="H4" s="37"/>
      <c r="I4" s="37"/>
      <c r="J4" s="126"/>
      <c r="K4" s="126"/>
      <c r="L4" s="126"/>
      <c r="M4" s="126"/>
      <c r="N4" s="126"/>
      <c r="O4" s="37"/>
      <c r="P4" s="37"/>
      <c r="Q4" s="37"/>
      <c r="R4" s="37"/>
      <c r="S4" s="37"/>
      <c r="T4" s="37"/>
      <c r="U4" s="37"/>
      <c r="V4" s="37"/>
      <c r="W4" s="37"/>
      <c r="X4" s="37"/>
      <c r="Y4" s="37"/>
      <c r="Z4" s="37"/>
      <c r="AB4" s="141"/>
    </row>
    <row r="5" spans="1:28" s="28" customFormat="1" ht="19.5" customHeight="1" thickTop="1">
      <c r="A5" s="1141" t="s">
        <v>117</v>
      </c>
      <c r="B5" s="1144" t="s">
        <v>65</v>
      </c>
      <c r="C5" s="1158" t="s">
        <v>66</v>
      </c>
      <c r="D5" s="1158"/>
      <c r="E5" s="1158"/>
      <c r="F5" s="1158"/>
      <c r="G5" s="1158"/>
      <c r="H5" s="1158"/>
      <c r="I5" s="1158"/>
      <c r="J5" s="1158"/>
      <c r="K5" s="1158"/>
      <c r="L5" s="1158"/>
      <c r="M5" s="1158"/>
      <c r="N5" s="1158"/>
      <c r="O5" s="1158"/>
      <c r="P5" s="1158"/>
      <c r="Q5" s="1158"/>
      <c r="R5" s="1158"/>
      <c r="S5" s="1158"/>
      <c r="T5" s="1158"/>
      <c r="U5" s="1158"/>
      <c r="V5" s="1158"/>
      <c r="W5" s="1158"/>
      <c r="X5" s="1158"/>
      <c r="Y5" s="1158"/>
      <c r="Z5" s="164"/>
      <c r="AB5" s="142"/>
    </row>
    <row r="6" spans="1:28" s="27" customFormat="1" ht="28.5" customHeight="1">
      <c r="A6" s="1142"/>
      <c r="B6" s="1145"/>
      <c r="C6" s="1147" t="s">
        <v>67</v>
      </c>
      <c r="D6" s="1147"/>
      <c r="E6" s="1147"/>
      <c r="F6" s="1148" t="s">
        <v>190</v>
      </c>
      <c r="G6" s="1149"/>
      <c r="H6" s="1149"/>
      <c r="I6" s="1150"/>
      <c r="J6" s="1148" t="s">
        <v>146</v>
      </c>
      <c r="K6" s="1149"/>
      <c r="L6" s="1149"/>
      <c r="M6" s="1150"/>
      <c r="N6" s="1156" t="s">
        <v>147</v>
      </c>
      <c r="O6" s="1156"/>
      <c r="P6" s="1156"/>
      <c r="Q6" s="1156"/>
      <c r="R6" s="1156"/>
      <c r="S6" s="1156" t="s">
        <v>148</v>
      </c>
      <c r="T6" s="1156"/>
      <c r="U6" s="1156"/>
      <c r="V6" s="1156"/>
      <c r="W6" s="1156" t="s">
        <v>271</v>
      </c>
      <c r="X6" s="1156"/>
      <c r="Y6" s="1156"/>
      <c r="Z6" s="1156"/>
      <c r="AB6" s="141"/>
    </row>
    <row r="7" spans="1:28" s="26" customFormat="1" ht="29.25" customHeight="1">
      <c r="A7" s="1142"/>
      <c r="B7" s="1145"/>
      <c r="C7" s="1147" t="s">
        <v>68</v>
      </c>
      <c r="D7" s="1147"/>
      <c r="E7" s="1147"/>
      <c r="F7" s="156" t="s">
        <v>420</v>
      </c>
      <c r="G7" s="156" t="s">
        <v>249</v>
      </c>
      <c r="H7" s="213" t="s">
        <v>250</v>
      </c>
      <c r="I7" s="158" t="s">
        <v>251</v>
      </c>
      <c r="J7" s="158" t="s">
        <v>252</v>
      </c>
      <c r="K7" s="155" t="s">
        <v>253</v>
      </c>
      <c r="L7" s="155" t="s">
        <v>254</v>
      </c>
      <c r="M7" s="155" t="s">
        <v>255</v>
      </c>
      <c r="N7" s="155" t="s">
        <v>256</v>
      </c>
      <c r="O7" s="155" t="s">
        <v>257</v>
      </c>
      <c r="P7" s="155" t="s">
        <v>258</v>
      </c>
      <c r="Q7" s="155" t="s">
        <v>259</v>
      </c>
      <c r="R7" s="155" t="s">
        <v>260</v>
      </c>
      <c r="S7" s="155" t="s">
        <v>261</v>
      </c>
      <c r="T7" s="155" t="s">
        <v>262</v>
      </c>
      <c r="U7" s="155" t="s">
        <v>263</v>
      </c>
      <c r="V7" s="155" t="s">
        <v>264</v>
      </c>
      <c r="W7" s="155" t="s">
        <v>265</v>
      </c>
      <c r="X7" s="154" t="s">
        <v>266</v>
      </c>
      <c r="Y7" s="155" t="s">
        <v>267</v>
      </c>
      <c r="Z7" s="163" t="s">
        <v>268</v>
      </c>
      <c r="AA7" s="153"/>
      <c r="AB7" s="32"/>
    </row>
    <row r="8" spans="1:30" s="26" customFormat="1" ht="25.5" customHeight="1" thickBot="1">
      <c r="A8" s="1143"/>
      <c r="B8" s="1146"/>
      <c r="C8" s="227" t="s">
        <v>8</v>
      </c>
      <c r="D8" s="227" t="s">
        <v>9</v>
      </c>
      <c r="E8" s="305" t="s">
        <v>95</v>
      </c>
      <c r="F8" s="137">
        <v>1</v>
      </c>
      <c r="G8" s="137">
        <v>2</v>
      </c>
      <c r="H8" s="137">
        <v>3</v>
      </c>
      <c r="I8" s="137">
        <v>4</v>
      </c>
      <c r="J8" s="137">
        <v>5</v>
      </c>
      <c r="K8" s="137">
        <v>6</v>
      </c>
      <c r="L8" s="137">
        <v>7</v>
      </c>
      <c r="M8" s="137">
        <v>8</v>
      </c>
      <c r="N8" s="137">
        <v>9</v>
      </c>
      <c r="O8" s="137">
        <v>10</v>
      </c>
      <c r="P8" s="137">
        <v>11</v>
      </c>
      <c r="Q8" s="137">
        <v>12</v>
      </c>
      <c r="R8" s="137">
        <v>13</v>
      </c>
      <c r="S8" s="137">
        <v>14</v>
      </c>
      <c r="T8" s="137">
        <v>15</v>
      </c>
      <c r="U8" s="137">
        <v>16</v>
      </c>
      <c r="V8" s="137">
        <v>17</v>
      </c>
      <c r="W8" s="137">
        <v>18</v>
      </c>
      <c r="X8" s="137">
        <v>19</v>
      </c>
      <c r="Y8" s="137">
        <v>20</v>
      </c>
      <c r="Z8" s="214">
        <v>21</v>
      </c>
      <c r="AA8" s="32"/>
      <c r="AB8" s="140" t="s">
        <v>135</v>
      </c>
      <c r="AC8" s="139" t="s">
        <v>185</v>
      </c>
      <c r="AD8" s="139" t="s">
        <v>212</v>
      </c>
    </row>
    <row r="9" spans="1:28" s="139" customFormat="1" ht="9">
      <c r="A9" s="161">
        <v>1</v>
      </c>
      <c r="B9" s="229" t="s">
        <v>219</v>
      </c>
      <c r="C9" s="237" t="s">
        <v>222</v>
      </c>
      <c r="D9" s="39" t="s">
        <v>145</v>
      </c>
      <c r="E9" s="216" t="e">
        <f>VLOOKUP(D9,'DANH SACH H'!#REF!,2,0)</f>
        <v>#REF!</v>
      </c>
      <c r="F9" s="216">
        <v>4</v>
      </c>
      <c r="G9" s="216">
        <v>4</v>
      </c>
      <c r="H9" s="216">
        <v>4</v>
      </c>
      <c r="I9" s="216">
        <v>4</v>
      </c>
      <c r="J9" s="216">
        <v>4</v>
      </c>
      <c r="K9" s="216">
        <v>4</v>
      </c>
      <c r="L9" s="216">
        <v>4</v>
      </c>
      <c r="M9" s="216">
        <v>2</v>
      </c>
      <c r="N9" s="216"/>
      <c r="O9" s="216"/>
      <c r="P9" s="216"/>
      <c r="Q9" s="216"/>
      <c r="R9" s="216"/>
      <c r="S9" s="216"/>
      <c r="T9" s="216"/>
      <c r="U9" s="216"/>
      <c r="V9" s="216"/>
      <c r="W9" s="216"/>
      <c r="X9" s="216"/>
      <c r="Y9" s="216"/>
      <c r="Z9" s="232"/>
      <c r="AA9" s="206">
        <f aca="true" t="shared" si="0" ref="AA9:AA78">SUM(F9:Y9)</f>
        <v>30</v>
      </c>
      <c r="AB9" s="206">
        <v>45</v>
      </c>
    </row>
    <row r="10" spans="1:28" s="139" customFormat="1" ht="9">
      <c r="A10" s="134">
        <v>2</v>
      </c>
      <c r="B10" s="122" t="s">
        <v>73</v>
      </c>
      <c r="C10" s="221" t="s">
        <v>228</v>
      </c>
      <c r="D10" s="16" t="s">
        <v>145</v>
      </c>
      <c r="E10" s="165" t="e">
        <f>VLOOKUP(D10,'DANH SACH H'!#REF!,2,0)</f>
        <v>#REF!</v>
      </c>
      <c r="F10" s="165">
        <v>4</v>
      </c>
      <c r="G10" s="165">
        <v>4</v>
      </c>
      <c r="H10" s="165">
        <v>4</v>
      </c>
      <c r="I10" s="165">
        <v>4</v>
      </c>
      <c r="J10" s="165">
        <v>4</v>
      </c>
      <c r="K10" s="165">
        <v>4</v>
      </c>
      <c r="L10" s="165">
        <v>4</v>
      </c>
      <c r="M10" s="165">
        <v>4</v>
      </c>
      <c r="N10" s="165">
        <v>4</v>
      </c>
      <c r="O10" s="165">
        <v>4</v>
      </c>
      <c r="P10" s="165">
        <v>4</v>
      </c>
      <c r="Q10" s="165">
        <v>4</v>
      </c>
      <c r="R10" s="165">
        <v>4</v>
      </c>
      <c r="S10" s="165">
        <v>4</v>
      </c>
      <c r="T10" s="165">
        <v>4</v>
      </c>
      <c r="U10" s="165">
        <v>4</v>
      </c>
      <c r="V10" s="165">
        <v>4</v>
      </c>
      <c r="W10" s="165">
        <v>4</v>
      </c>
      <c r="X10" s="165">
        <v>3</v>
      </c>
      <c r="Y10" s="165"/>
      <c r="Z10" s="217"/>
      <c r="AA10" s="206">
        <f t="shared" si="0"/>
        <v>75</v>
      </c>
      <c r="AB10" s="206">
        <v>75</v>
      </c>
    </row>
    <row r="11" spans="1:28" s="139" customFormat="1" ht="9">
      <c r="A11" s="134">
        <v>3</v>
      </c>
      <c r="B11" s="122" t="s">
        <v>71</v>
      </c>
      <c r="C11" s="221" t="s">
        <v>229</v>
      </c>
      <c r="D11" s="16" t="s">
        <v>145</v>
      </c>
      <c r="E11" s="165" t="e">
        <f>VLOOKUP(D11,'DANH SACH H'!#REF!,2,0)</f>
        <v>#REF!</v>
      </c>
      <c r="F11" s="165">
        <v>8</v>
      </c>
      <c r="G11" s="165">
        <v>8</v>
      </c>
      <c r="H11" s="165">
        <v>8</v>
      </c>
      <c r="I11" s="165">
        <v>8</v>
      </c>
      <c r="J11" s="165">
        <v>8</v>
      </c>
      <c r="K11" s="165">
        <v>8</v>
      </c>
      <c r="L11" s="165">
        <v>8</v>
      </c>
      <c r="M11" s="165">
        <v>4</v>
      </c>
      <c r="N11" s="165"/>
      <c r="O11" s="165"/>
      <c r="P11" s="165"/>
      <c r="Q11" s="165"/>
      <c r="R11" s="165"/>
      <c r="S11" s="165"/>
      <c r="T11" s="165"/>
      <c r="U11" s="165"/>
      <c r="V11" s="165"/>
      <c r="W11" s="165"/>
      <c r="X11" s="165"/>
      <c r="Y11" s="165"/>
      <c r="Z11" s="217"/>
      <c r="AA11" s="206">
        <f t="shared" si="0"/>
        <v>60</v>
      </c>
      <c r="AB11" s="206">
        <v>120</v>
      </c>
    </row>
    <row r="12" spans="1:28" s="139" customFormat="1" ht="9">
      <c r="A12" s="134">
        <v>4</v>
      </c>
      <c r="B12" s="122" t="s">
        <v>69</v>
      </c>
      <c r="C12" s="221" t="s">
        <v>230</v>
      </c>
      <c r="D12" s="16" t="s">
        <v>145</v>
      </c>
      <c r="E12" s="165" t="e">
        <f>VLOOKUP(D12,'DANH SACH H'!#REF!,2,0)</f>
        <v>#REF!</v>
      </c>
      <c r="F12" s="165">
        <v>8</v>
      </c>
      <c r="G12" s="165">
        <v>8</v>
      </c>
      <c r="H12" s="165">
        <v>8</v>
      </c>
      <c r="I12" s="165">
        <v>8</v>
      </c>
      <c r="J12" s="165">
        <v>8</v>
      </c>
      <c r="K12" s="165">
        <v>8</v>
      </c>
      <c r="L12" s="165">
        <v>8</v>
      </c>
      <c r="M12" s="165">
        <v>4</v>
      </c>
      <c r="N12" s="165"/>
      <c r="O12" s="165"/>
      <c r="P12" s="165"/>
      <c r="Q12" s="165"/>
      <c r="R12" s="165"/>
      <c r="S12" s="165"/>
      <c r="T12" s="165" t="s">
        <v>181</v>
      </c>
      <c r="U12" s="165"/>
      <c r="V12" s="165"/>
      <c r="W12" s="165"/>
      <c r="X12" s="165"/>
      <c r="Y12" s="165"/>
      <c r="Z12" s="217"/>
      <c r="AA12" s="206">
        <f>SUM(F12:Y12)</f>
        <v>60</v>
      </c>
      <c r="AB12" s="206">
        <v>60</v>
      </c>
    </row>
    <row r="13" spans="1:28" s="139" customFormat="1" ht="9">
      <c r="A13" s="134">
        <v>5</v>
      </c>
      <c r="B13" s="122" t="s">
        <v>71</v>
      </c>
      <c r="C13" s="221" t="s">
        <v>231</v>
      </c>
      <c r="D13" s="16" t="s">
        <v>145</v>
      </c>
      <c r="E13" s="165" t="e">
        <f>VLOOKUP(D13,'DANH SACH H'!#REF!,2,0)</f>
        <v>#REF!</v>
      </c>
      <c r="F13" s="165">
        <v>8</v>
      </c>
      <c r="G13" s="165">
        <v>8</v>
      </c>
      <c r="H13" s="165">
        <v>8</v>
      </c>
      <c r="I13" s="165">
        <v>8</v>
      </c>
      <c r="J13" s="165">
        <v>8</v>
      </c>
      <c r="K13" s="165">
        <v>8</v>
      </c>
      <c r="L13" s="165">
        <v>8</v>
      </c>
      <c r="M13" s="165">
        <v>8</v>
      </c>
      <c r="N13" s="165">
        <v>8</v>
      </c>
      <c r="O13" s="165">
        <v>3</v>
      </c>
      <c r="P13" s="165"/>
      <c r="Q13" s="165"/>
      <c r="R13" s="165"/>
      <c r="S13" s="165"/>
      <c r="T13" s="165"/>
      <c r="U13" s="165"/>
      <c r="V13" s="165"/>
      <c r="W13" s="165"/>
      <c r="X13" s="165"/>
      <c r="Y13" s="165"/>
      <c r="Z13" s="217"/>
      <c r="AA13" s="206">
        <f t="shared" si="0"/>
        <v>75</v>
      </c>
      <c r="AB13" s="206">
        <v>45</v>
      </c>
    </row>
    <row r="14" spans="1:28" s="139" customFormat="1" ht="9">
      <c r="A14" s="134">
        <v>7</v>
      </c>
      <c r="B14" s="135" t="s">
        <v>138</v>
      </c>
      <c r="C14" s="15" t="s">
        <v>142</v>
      </c>
      <c r="D14" s="16" t="s">
        <v>145</v>
      </c>
      <c r="E14" s="165" t="e">
        <f>VLOOKUP(D14,'DANH SACH H'!#REF!,2,0)</f>
        <v>#REF!</v>
      </c>
      <c r="F14" s="165">
        <v>4</v>
      </c>
      <c r="G14" s="165">
        <v>4</v>
      </c>
      <c r="H14" s="165">
        <v>4</v>
      </c>
      <c r="I14" s="165">
        <v>4</v>
      </c>
      <c r="J14" s="165">
        <v>4</v>
      </c>
      <c r="K14" s="165">
        <v>4</v>
      </c>
      <c r="L14" s="165">
        <v>4</v>
      </c>
      <c r="M14" s="165">
        <v>4</v>
      </c>
      <c r="N14" s="165">
        <v>4</v>
      </c>
      <c r="O14" s="165">
        <v>4</v>
      </c>
      <c r="P14" s="165">
        <v>4</v>
      </c>
      <c r="Q14" s="165">
        <v>4</v>
      </c>
      <c r="R14" s="165">
        <v>4</v>
      </c>
      <c r="S14" s="165">
        <v>4</v>
      </c>
      <c r="T14" s="165">
        <v>4</v>
      </c>
      <c r="U14" s="165">
        <v>8</v>
      </c>
      <c r="V14" s="165">
        <v>8</v>
      </c>
      <c r="W14" s="165">
        <v>8</v>
      </c>
      <c r="X14" s="165">
        <v>8</v>
      </c>
      <c r="Y14" s="165">
        <v>6</v>
      </c>
      <c r="Z14" s="217"/>
      <c r="AA14" s="206">
        <f t="shared" si="0"/>
        <v>98</v>
      </c>
      <c r="AB14" s="233">
        <v>64</v>
      </c>
    </row>
    <row r="15" spans="1:28" s="139" customFormat="1" ht="9">
      <c r="A15" s="134">
        <v>8</v>
      </c>
      <c r="B15" s="135" t="s">
        <v>138</v>
      </c>
      <c r="C15" s="15" t="s">
        <v>143</v>
      </c>
      <c r="D15" s="16" t="s">
        <v>145</v>
      </c>
      <c r="E15" s="165" t="e">
        <f>VLOOKUP(D15,'DANH SACH H'!#REF!,2,0)</f>
        <v>#REF!</v>
      </c>
      <c r="F15" s="165">
        <v>4</v>
      </c>
      <c r="G15" s="165">
        <v>4</v>
      </c>
      <c r="H15" s="165">
        <v>4</v>
      </c>
      <c r="I15" s="165">
        <v>4</v>
      </c>
      <c r="J15" s="165">
        <v>4</v>
      </c>
      <c r="K15" s="165">
        <v>4</v>
      </c>
      <c r="L15" s="165">
        <v>4</v>
      </c>
      <c r="M15" s="165">
        <v>4</v>
      </c>
      <c r="N15" s="165">
        <v>4</v>
      </c>
      <c r="O15" s="165">
        <v>4</v>
      </c>
      <c r="P15" s="165">
        <v>4</v>
      </c>
      <c r="Q15" s="165">
        <v>3</v>
      </c>
      <c r="R15" s="165"/>
      <c r="S15" s="165"/>
      <c r="T15" s="165"/>
      <c r="U15" s="165"/>
      <c r="V15" s="165"/>
      <c r="W15" s="165"/>
      <c r="X15" s="165"/>
      <c r="Y15" s="165"/>
      <c r="Z15" s="217"/>
      <c r="AA15" s="206">
        <f t="shared" si="0"/>
        <v>47</v>
      </c>
      <c r="AB15" s="234">
        <v>90</v>
      </c>
    </row>
    <row r="16" spans="1:28" s="139" customFormat="1" ht="9">
      <c r="A16" s="134">
        <v>9</v>
      </c>
      <c r="B16" s="135" t="s">
        <v>138</v>
      </c>
      <c r="C16" s="15" t="s">
        <v>144</v>
      </c>
      <c r="D16" s="16" t="s">
        <v>145</v>
      </c>
      <c r="E16" s="165" t="e">
        <f>VLOOKUP(D16,'DANH SACH H'!#REF!,2,0)</f>
        <v>#REF!</v>
      </c>
      <c r="F16" s="165">
        <v>4</v>
      </c>
      <c r="G16" s="165">
        <v>4</v>
      </c>
      <c r="H16" s="165">
        <v>4</v>
      </c>
      <c r="I16" s="165">
        <v>4</v>
      </c>
      <c r="J16" s="165">
        <v>4</v>
      </c>
      <c r="K16" s="165">
        <v>4</v>
      </c>
      <c r="L16" s="165">
        <v>4</v>
      </c>
      <c r="M16" s="165">
        <v>4</v>
      </c>
      <c r="N16" s="165"/>
      <c r="O16" s="165"/>
      <c r="P16" s="165"/>
      <c r="Q16" s="165"/>
      <c r="R16" s="165"/>
      <c r="S16" s="165"/>
      <c r="T16" s="165"/>
      <c r="U16" s="165"/>
      <c r="V16" s="165"/>
      <c r="W16" s="165"/>
      <c r="X16" s="165"/>
      <c r="Y16" s="165"/>
      <c r="Z16" s="217"/>
      <c r="AA16" s="206">
        <f t="shared" si="0"/>
        <v>32</v>
      </c>
      <c r="AB16" s="234">
        <v>32</v>
      </c>
    </row>
    <row r="17" spans="1:28" s="139" customFormat="1" ht="9.75" thickBot="1">
      <c r="A17" s="134">
        <v>10</v>
      </c>
      <c r="B17" s="135" t="s">
        <v>138</v>
      </c>
      <c r="C17" s="15" t="s">
        <v>150</v>
      </c>
      <c r="D17" s="16" t="s">
        <v>145</v>
      </c>
      <c r="E17" s="165" t="e">
        <f>VLOOKUP(D17,'DANH SACH H'!#REF!,2,0)</f>
        <v>#REF!</v>
      </c>
      <c r="F17" s="165"/>
      <c r="G17" s="165"/>
      <c r="H17" s="165"/>
      <c r="I17" s="165"/>
      <c r="J17" s="165"/>
      <c r="K17" s="165"/>
      <c r="L17" s="165"/>
      <c r="M17" s="165"/>
      <c r="N17" s="165"/>
      <c r="O17" s="165">
        <v>4</v>
      </c>
      <c r="P17" s="165">
        <v>4</v>
      </c>
      <c r="Q17" s="165">
        <v>4</v>
      </c>
      <c r="R17" s="165">
        <v>4</v>
      </c>
      <c r="S17" s="165">
        <v>4</v>
      </c>
      <c r="T17" s="165">
        <v>4</v>
      </c>
      <c r="U17" s="165">
        <v>4</v>
      </c>
      <c r="V17" s="165">
        <v>4</v>
      </c>
      <c r="W17" s="165"/>
      <c r="X17" s="165"/>
      <c r="Y17" s="165"/>
      <c r="Z17" s="217"/>
      <c r="AA17" s="206">
        <f t="shared" si="0"/>
        <v>32</v>
      </c>
      <c r="AB17" s="235">
        <v>32</v>
      </c>
    </row>
    <row r="18" spans="1:28" s="139" customFormat="1" ht="10.5" thickBot="1" thickTop="1">
      <c r="A18" s="207">
        <v>11</v>
      </c>
      <c r="B18" s="220" t="s">
        <v>71</v>
      </c>
      <c r="C18" s="236" t="s">
        <v>124</v>
      </c>
      <c r="D18" s="124" t="s">
        <v>145</v>
      </c>
      <c r="E18" s="117" t="e">
        <f>VLOOKUP(D18,'DANH SACH H'!#REF!,2,0)</f>
        <v>#REF!</v>
      </c>
      <c r="F18" s="218"/>
      <c r="G18" s="218"/>
      <c r="H18" s="218"/>
      <c r="I18" s="218"/>
      <c r="J18" s="218"/>
      <c r="K18" s="218"/>
      <c r="L18" s="218"/>
      <c r="M18" s="218"/>
      <c r="N18" s="218"/>
      <c r="O18" s="218"/>
      <c r="P18" s="218"/>
      <c r="Q18" s="218"/>
      <c r="R18" s="218"/>
      <c r="S18" s="218"/>
      <c r="T18" s="218"/>
      <c r="U18" s="218"/>
      <c r="V18" s="218"/>
      <c r="W18" s="218"/>
      <c r="X18" s="218"/>
      <c r="Y18" s="218"/>
      <c r="Z18" s="219"/>
      <c r="AA18" s="206">
        <f t="shared" si="0"/>
        <v>0</v>
      </c>
      <c r="AB18" s="206"/>
    </row>
    <row r="19" spans="1:28" s="139" customFormat="1" ht="9">
      <c r="A19" s="161">
        <v>1</v>
      </c>
      <c r="B19" s="228" t="s">
        <v>242</v>
      </c>
      <c r="C19" s="237" t="s">
        <v>222</v>
      </c>
      <c r="D19" s="39" t="s">
        <v>221</v>
      </c>
      <c r="E19" s="216" t="e">
        <f>VLOOKUP(D19,'DANH SACH H'!#REF!,2,0)</f>
        <v>#REF!</v>
      </c>
      <c r="F19" s="216">
        <v>4</v>
      </c>
      <c r="G19" s="216">
        <v>4</v>
      </c>
      <c r="H19" s="216">
        <v>4</v>
      </c>
      <c r="I19" s="216">
        <v>4</v>
      </c>
      <c r="J19" s="216">
        <v>4</v>
      </c>
      <c r="K19" s="216">
        <v>4</v>
      </c>
      <c r="L19" s="216">
        <v>4</v>
      </c>
      <c r="M19" s="216">
        <v>4</v>
      </c>
      <c r="N19" s="216">
        <v>4</v>
      </c>
      <c r="O19" s="216">
        <v>4</v>
      </c>
      <c r="P19" s="216">
        <v>4</v>
      </c>
      <c r="Q19" s="216">
        <v>4</v>
      </c>
      <c r="R19" s="216">
        <v>4</v>
      </c>
      <c r="S19" s="216">
        <v>4</v>
      </c>
      <c r="T19" s="216">
        <v>4</v>
      </c>
      <c r="U19" s="216"/>
      <c r="V19" s="216"/>
      <c r="W19" s="216"/>
      <c r="X19" s="216"/>
      <c r="Y19" s="216"/>
      <c r="Z19" s="216"/>
      <c r="AA19" s="238">
        <f t="shared" si="0"/>
        <v>60</v>
      </c>
      <c r="AB19" s="206">
        <v>30</v>
      </c>
    </row>
    <row r="20" spans="1:28" s="139" customFormat="1" ht="9">
      <c r="A20" s="134">
        <v>2</v>
      </c>
      <c r="B20" s="122" t="s">
        <v>158</v>
      </c>
      <c r="C20" s="239" t="s">
        <v>182</v>
      </c>
      <c r="D20" s="16" t="s">
        <v>221</v>
      </c>
      <c r="E20" s="165" t="e">
        <f>VLOOKUP(D20,'DANH SACH H'!#REF!,2,0)</f>
        <v>#REF!</v>
      </c>
      <c r="F20" s="165">
        <v>4</v>
      </c>
      <c r="G20" s="165">
        <v>4</v>
      </c>
      <c r="H20" s="165">
        <v>4</v>
      </c>
      <c r="I20" s="165">
        <v>4</v>
      </c>
      <c r="J20" s="165">
        <v>4</v>
      </c>
      <c r="K20" s="165">
        <v>4</v>
      </c>
      <c r="L20" s="165">
        <v>4</v>
      </c>
      <c r="M20" s="165">
        <v>4</v>
      </c>
      <c r="N20" s="165">
        <v>4</v>
      </c>
      <c r="O20" s="165">
        <v>4</v>
      </c>
      <c r="P20" s="165">
        <v>4</v>
      </c>
      <c r="Q20" s="165">
        <v>1</v>
      </c>
      <c r="R20" s="165"/>
      <c r="S20" s="165"/>
      <c r="T20" s="165"/>
      <c r="U20" s="165"/>
      <c r="V20" s="165"/>
      <c r="W20" s="165"/>
      <c r="X20" s="165"/>
      <c r="Y20" s="165"/>
      <c r="Z20" s="165"/>
      <c r="AA20" s="240">
        <f t="shared" si="0"/>
        <v>45</v>
      </c>
      <c r="AB20" s="206">
        <v>45</v>
      </c>
    </row>
    <row r="21" spans="1:28" s="139" customFormat="1" ht="9">
      <c r="A21" s="134">
        <v>4</v>
      </c>
      <c r="B21" s="122" t="s">
        <v>138</v>
      </c>
      <c r="C21" s="239" t="s">
        <v>223</v>
      </c>
      <c r="D21" s="16" t="s">
        <v>221</v>
      </c>
      <c r="E21" s="165" t="e">
        <f>VLOOKUP(D21,'DANH SACH H'!#REF!,2,0)</f>
        <v>#REF!</v>
      </c>
      <c r="F21" s="165">
        <v>4</v>
      </c>
      <c r="G21" s="165">
        <v>4</v>
      </c>
      <c r="H21" s="165">
        <v>4</v>
      </c>
      <c r="I21" s="165">
        <v>4</v>
      </c>
      <c r="J21" s="165">
        <v>4</v>
      </c>
      <c r="K21" s="165">
        <v>4</v>
      </c>
      <c r="L21" s="165">
        <v>4</v>
      </c>
      <c r="M21" s="165">
        <v>4</v>
      </c>
      <c r="N21" s="165">
        <v>4</v>
      </c>
      <c r="O21" s="165">
        <v>4</v>
      </c>
      <c r="P21" s="165">
        <v>4</v>
      </c>
      <c r="Q21" s="165">
        <v>4</v>
      </c>
      <c r="R21" s="165">
        <v>4</v>
      </c>
      <c r="S21" s="165">
        <v>4</v>
      </c>
      <c r="T21" s="165">
        <v>4</v>
      </c>
      <c r="U21" s="165"/>
      <c r="V21" s="165"/>
      <c r="W21" s="165"/>
      <c r="X21" s="165"/>
      <c r="Y21" s="165"/>
      <c r="Z21" s="165"/>
      <c r="AA21" s="240">
        <f t="shared" si="0"/>
        <v>60</v>
      </c>
      <c r="AB21" s="206">
        <v>75</v>
      </c>
    </row>
    <row r="22" spans="1:28" s="139" customFormat="1" ht="9">
      <c r="A22" s="134">
        <v>5</v>
      </c>
      <c r="B22" s="122" t="s">
        <v>136</v>
      </c>
      <c r="C22" s="239" t="s">
        <v>224</v>
      </c>
      <c r="D22" s="16" t="s">
        <v>221</v>
      </c>
      <c r="E22" s="165" t="e">
        <f>VLOOKUP(D22,'DANH SACH H'!#REF!,2,0)</f>
        <v>#REF!</v>
      </c>
      <c r="F22" s="165">
        <v>8</v>
      </c>
      <c r="G22" s="165">
        <v>8</v>
      </c>
      <c r="H22" s="165">
        <v>8</v>
      </c>
      <c r="I22" s="165">
        <v>8</v>
      </c>
      <c r="J22" s="165">
        <v>8</v>
      </c>
      <c r="K22" s="165">
        <v>8</v>
      </c>
      <c r="L22" s="165">
        <v>8</v>
      </c>
      <c r="M22" s="165">
        <v>4</v>
      </c>
      <c r="N22" s="165"/>
      <c r="O22" s="165"/>
      <c r="P22" s="165"/>
      <c r="Q22" s="165"/>
      <c r="R22" s="165"/>
      <c r="S22" s="165"/>
      <c r="T22" s="165"/>
      <c r="U22" s="165"/>
      <c r="V22" s="165"/>
      <c r="W22" s="165"/>
      <c r="X22" s="165"/>
      <c r="Y22" s="165"/>
      <c r="Z22" s="165"/>
      <c r="AA22" s="240">
        <f t="shared" si="0"/>
        <v>60</v>
      </c>
      <c r="AB22" s="206">
        <v>30</v>
      </c>
    </row>
    <row r="23" spans="1:28" s="139" customFormat="1" ht="9">
      <c r="A23" s="134">
        <v>6</v>
      </c>
      <c r="B23" s="151" t="s">
        <v>70</v>
      </c>
      <c r="C23" s="239" t="s">
        <v>225</v>
      </c>
      <c r="D23" s="16" t="s">
        <v>221</v>
      </c>
      <c r="E23" s="165" t="e">
        <f>VLOOKUP(D23,'DANH SACH H'!#REF!,2,0)</f>
        <v>#REF!</v>
      </c>
      <c r="F23" s="165">
        <v>8</v>
      </c>
      <c r="G23" s="165">
        <v>8</v>
      </c>
      <c r="H23" s="165">
        <v>8</v>
      </c>
      <c r="I23" s="165">
        <v>8</v>
      </c>
      <c r="J23" s="165">
        <v>8</v>
      </c>
      <c r="K23" s="165">
        <v>8</v>
      </c>
      <c r="L23" s="165">
        <v>8</v>
      </c>
      <c r="M23" s="165">
        <v>4</v>
      </c>
      <c r="N23" s="165"/>
      <c r="O23" s="165"/>
      <c r="P23" s="165"/>
      <c r="Q23" s="165"/>
      <c r="R23" s="165"/>
      <c r="S23" s="165"/>
      <c r="T23" s="165"/>
      <c r="U23" s="165"/>
      <c r="V23" s="165"/>
      <c r="W23" s="165"/>
      <c r="X23" s="165"/>
      <c r="Y23" s="165"/>
      <c r="Z23" s="165"/>
      <c r="AA23" s="240">
        <f>SUM(F23:Y23)</f>
        <v>60</v>
      </c>
      <c r="AB23" s="206">
        <v>60</v>
      </c>
    </row>
    <row r="24" spans="1:28" s="139" customFormat="1" ht="9">
      <c r="A24" s="134">
        <v>7</v>
      </c>
      <c r="B24" s="122" t="s">
        <v>136</v>
      </c>
      <c r="C24" s="239" t="s">
        <v>227</v>
      </c>
      <c r="D24" s="16" t="s">
        <v>221</v>
      </c>
      <c r="E24" s="165" t="e">
        <f>VLOOKUP(D24,'DANH SACH H'!#REF!,2,0)</f>
        <v>#REF!</v>
      </c>
      <c r="F24" s="165">
        <v>4</v>
      </c>
      <c r="G24" s="165">
        <v>4</v>
      </c>
      <c r="H24" s="165">
        <v>4</v>
      </c>
      <c r="I24" s="165">
        <v>4</v>
      </c>
      <c r="J24" s="165">
        <v>4</v>
      </c>
      <c r="K24" s="165">
        <v>4</v>
      </c>
      <c r="L24" s="165">
        <v>4</v>
      </c>
      <c r="M24" s="165">
        <v>4</v>
      </c>
      <c r="N24" s="165">
        <v>4</v>
      </c>
      <c r="O24" s="165">
        <v>4</v>
      </c>
      <c r="P24" s="165">
        <v>4</v>
      </c>
      <c r="Q24" s="165">
        <v>4</v>
      </c>
      <c r="R24" s="165">
        <v>4</v>
      </c>
      <c r="S24" s="165">
        <v>4</v>
      </c>
      <c r="T24" s="165">
        <v>4</v>
      </c>
      <c r="U24" s="165"/>
      <c r="V24" s="165"/>
      <c r="W24" s="165"/>
      <c r="X24" s="165"/>
      <c r="Y24" s="165"/>
      <c r="Z24" s="165"/>
      <c r="AA24" s="240">
        <f>SUM(F24:Y24)</f>
        <v>60</v>
      </c>
      <c r="AB24" s="206"/>
    </row>
    <row r="25" spans="1:28" s="139" customFormat="1" ht="20.25" customHeight="1" thickBot="1">
      <c r="A25" s="134">
        <v>8</v>
      </c>
      <c r="B25" s="151" t="s">
        <v>92</v>
      </c>
      <c r="C25" s="239" t="s">
        <v>226</v>
      </c>
      <c r="D25" s="16" t="s">
        <v>221</v>
      </c>
      <c r="E25" s="165" t="e">
        <f>VLOOKUP(D25,'DANH SACH H'!#REF!,2,0)</f>
        <v>#REF!</v>
      </c>
      <c r="F25" s="165">
        <v>8</v>
      </c>
      <c r="G25" s="165">
        <v>8</v>
      </c>
      <c r="H25" s="165">
        <v>8</v>
      </c>
      <c r="I25" s="165">
        <v>8</v>
      </c>
      <c r="J25" s="165">
        <v>8</v>
      </c>
      <c r="K25" s="165">
        <v>8</v>
      </c>
      <c r="L25" s="165">
        <v>8</v>
      </c>
      <c r="M25" s="165">
        <v>8</v>
      </c>
      <c r="N25" s="165">
        <v>8</v>
      </c>
      <c r="O25" s="165">
        <v>8</v>
      </c>
      <c r="P25" s="165">
        <v>8</v>
      </c>
      <c r="Q25" s="165">
        <v>2</v>
      </c>
      <c r="R25" s="165"/>
      <c r="S25" s="165"/>
      <c r="T25" s="165"/>
      <c r="U25" s="165"/>
      <c r="V25" s="165"/>
      <c r="W25" s="165"/>
      <c r="X25" s="165"/>
      <c r="Y25" s="165"/>
      <c r="Z25" s="165"/>
      <c r="AA25" s="240">
        <f t="shared" si="0"/>
        <v>90</v>
      </c>
      <c r="AB25" s="206">
        <v>90</v>
      </c>
    </row>
    <row r="26" spans="1:28" s="139" customFormat="1" ht="9">
      <c r="A26" s="207"/>
      <c r="B26" s="574" t="s">
        <v>138</v>
      </c>
      <c r="C26" s="231" t="s">
        <v>244</v>
      </c>
      <c r="D26" s="16" t="s">
        <v>431</v>
      </c>
      <c r="E26" s="165">
        <v>15</v>
      </c>
      <c r="F26" s="218"/>
      <c r="G26" s="218"/>
      <c r="H26" s="218"/>
      <c r="I26" s="218"/>
      <c r="J26" s="218"/>
      <c r="K26" s="218"/>
      <c r="L26" s="218"/>
      <c r="M26" s="218">
        <v>4</v>
      </c>
      <c r="N26" s="218">
        <v>4</v>
      </c>
      <c r="O26" s="218">
        <v>4</v>
      </c>
      <c r="P26" s="218">
        <v>4</v>
      </c>
      <c r="Q26" s="218">
        <v>4</v>
      </c>
      <c r="R26" s="218">
        <v>4</v>
      </c>
      <c r="S26" s="218">
        <v>4</v>
      </c>
      <c r="T26" s="218">
        <v>4</v>
      </c>
      <c r="U26" s="218"/>
      <c r="V26" s="218"/>
      <c r="W26" s="218"/>
      <c r="X26" s="218"/>
      <c r="Y26" s="218"/>
      <c r="Z26" s="218"/>
      <c r="AA26" s="575"/>
      <c r="AB26" s="206"/>
    </row>
    <row r="27" spans="1:28" s="139" customFormat="1" ht="13.5" customHeight="1" thickBot="1">
      <c r="A27" s="215">
        <v>9</v>
      </c>
      <c r="B27" s="225" t="s">
        <v>73</v>
      </c>
      <c r="C27" s="116" t="s">
        <v>124</v>
      </c>
      <c r="D27" s="112" t="s">
        <v>221</v>
      </c>
      <c r="E27" s="117" t="e">
        <f>VLOOKUP(D27,'DANH SACH H'!#REF!,2,0)</f>
        <v>#REF!</v>
      </c>
      <c r="F27" s="117"/>
      <c r="G27" s="117"/>
      <c r="H27" s="117"/>
      <c r="I27" s="117"/>
      <c r="J27" s="123"/>
      <c r="K27" s="123"/>
      <c r="L27" s="123"/>
      <c r="M27" s="123"/>
      <c r="N27" s="123"/>
      <c r="O27" s="117"/>
      <c r="P27" s="117"/>
      <c r="Q27" s="117"/>
      <c r="R27" s="117"/>
      <c r="S27" s="117"/>
      <c r="T27" s="117"/>
      <c r="U27" s="117"/>
      <c r="V27" s="117"/>
      <c r="W27" s="117"/>
      <c r="X27" s="117"/>
      <c r="Y27" s="117"/>
      <c r="Z27" s="117"/>
      <c r="AA27" s="241">
        <f t="shared" si="0"/>
        <v>0</v>
      </c>
      <c r="AB27" s="206"/>
    </row>
    <row r="28" spans="1:28" s="139" customFormat="1" ht="9">
      <c r="A28" s="161">
        <v>1</v>
      </c>
      <c r="B28" s="228" t="s">
        <v>138</v>
      </c>
      <c r="C28" s="242" t="s">
        <v>232</v>
      </c>
      <c r="D28" s="39" t="s">
        <v>215</v>
      </c>
      <c r="E28" s="216" t="e">
        <f>VLOOKUP(D28,'DANH SACH H'!#REF!,2,0)</f>
        <v>#REF!</v>
      </c>
      <c r="F28" s="216">
        <v>4</v>
      </c>
      <c r="G28" s="216">
        <v>4</v>
      </c>
      <c r="H28" s="216">
        <v>4</v>
      </c>
      <c r="I28" s="216">
        <v>4</v>
      </c>
      <c r="J28" s="216">
        <v>4</v>
      </c>
      <c r="K28" s="216">
        <v>4</v>
      </c>
      <c r="L28" s="216">
        <v>4</v>
      </c>
      <c r="M28" s="216">
        <v>2</v>
      </c>
      <c r="N28" s="216"/>
      <c r="O28" s="216"/>
      <c r="P28" s="216"/>
      <c r="Q28" s="216"/>
      <c r="R28" s="216"/>
      <c r="S28" s="216"/>
      <c r="T28" s="216"/>
      <c r="U28" s="216"/>
      <c r="V28" s="216"/>
      <c r="W28" s="216"/>
      <c r="X28" s="216"/>
      <c r="Y28" s="216"/>
      <c r="Z28" s="232"/>
      <c r="AA28" s="206">
        <f t="shared" si="0"/>
        <v>30</v>
      </c>
      <c r="AB28" s="206">
        <v>30</v>
      </c>
    </row>
    <row r="29" spans="1:28" s="139" customFormat="1" ht="9">
      <c r="A29" s="134">
        <v>2</v>
      </c>
      <c r="B29" s="135" t="s">
        <v>138</v>
      </c>
      <c r="C29" s="221" t="s">
        <v>233</v>
      </c>
      <c r="D29" s="16" t="s">
        <v>215</v>
      </c>
      <c r="E29" s="165" t="e">
        <f>VLOOKUP(D29,'DANH SACH H'!#REF!,2,0)</f>
        <v>#REF!</v>
      </c>
      <c r="F29" s="165">
        <v>4</v>
      </c>
      <c r="G29" s="165">
        <v>4</v>
      </c>
      <c r="H29" s="165">
        <v>4</v>
      </c>
      <c r="I29" s="165">
        <v>4</v>
      </c>
      <c r="J29" s="165">
        <v>4</v>
      </c>
      <c r="K29" s="165">
        <v>4</v>
      </c>
      <c r="L29" s="165">
        <v>4</v>
      </c>
      <c r="M29" s="165">
        <v>4</v>
      </c>
      <c r="N29" s="165">
        <v>4</v>
      </c>
      <c r="O29" s="165">
        <v>4</v>
      </c>
      <c r="P29" s="165">
        <v>4</v>
      </c>
      <c r="Q29" s="165">
        <v>4</v>
      </c>
      <c r="R29" s="165">
        <v>4</v>
      </c>
      <c r="S29" s="165">
        <v>4</v>
      </c>
      <c r="T29" s="165">
        <v>4</v>
      </c>
      <c r="U29" s="165"/>
      <c r="V29" s="165"/>
      <c r="W29" s="165"/>
      <c r="X29" s="165"/>
      <c r="Y29" s="165"/>
      <c r="Z29" s="217"/>
      <c r="AA29" s="206">
        <f t="shared" si="0"/>
        <v>60</v>
      </c>
      <c r="AB29" s="206">
        <v>45</v>
      </c>
    </row>
    <row r="30" spans="1:28" s="139" customFormat="1" ht="9">
      <c r="A30" s="134">
        <v>3</v>
      </c>
      <c r="B30" s="122" t="s">
        <v>130</v>
      </c>
      <c r="C30" s="221" t="s">
        <v>234</v>
      </c>
      <c r="D30" s="16" t="s">
        <v>215</v>
      </c>
      <c r="E30" s="165" t="e">
        <f>VLOOKUP(D30,'DANH SACH H'!#REF!,2,0)</f>
        <v>#REF!</v>
      </c>
      <c r="F30" s="165">
        <v>4</v>
      </c>
      <c r="G30" s="165">
        <v>4</v>
      </c>
      <c r="H30" s="165">
        <v>4</v>
      </c>
      <c r="I30" s="165">
        <v>4</v>
      </c>
      <c r="J30" s="165">
        <v>4</v>
      </c>
      <c r="K30" s="165">
        <v>4</v>
      </c>
      <c r="L30" s="165">
        <v>4</v>
      </c>
      <c r="M30" s="165">
        <v>2</v>
      </c>
      <c r="N30" s="165"/>
      <c r="O30" s="165"/>
      <c r="P30" s="165"/>
      <c r="Q30" s="165"/>
      <c r="R30" s="165"/>
      <c r="S30" s="165"/>
      <c r="T30" s="165"/>
      <c r="U30" s="165"/>
      <c r="V30" s="165"/>
      <c r="W30" s="165"/>
      <c r="X30" s="165"/>
      <c r="Y30" s="165"/>
      <c r="Z30" s="217"/>
      <c r="AA30" s="206">
        <f t="shared" si="0"/>
        <v>30</v>
      </c>
      <c r="AB30" s="206">
        <v>75</v>
      </c>
    </row>
    <row r="31" spans="1:28" s="139" customFormat="1" ht="9">
      <c r="A31" s="134">
        <v>4</v>
      </c>
      <c r="B31" s="122" t="s">
        <v>92</v>
      </c>
      <c r="C31" s="221" t="s">
        <v>239</v>
      </c>
      <c r="D31" s="16" t="s">
        <v>215</v>
      </c>
      <c r="E31" s="165" t="e">
        <f>VLOOKUP(D31,'DANH SACH H'!#REF!,2,0)</f>
        <v>#REF!</v>
      </c>
      <c r="F31" s="165">
        <v>8</v>
      </c>
      <c r="G31" s="165">
        <v>8</v>
      </c>
      <c r="H31" s="165">
        <v>8</v>
      </c>
      <c r="I31" s="165">
        <v>8</v>
      </c>
      <c r="J31" s="165">
        <v>8</v>
      </c>
      <c r="K31" s="165">
        <v>8</v>
      </c>
      <c r="L31" s="165">
        <v>8</v>
      </c>
      <c r="M31" s="165">
        <v>8</v>
      </c>
      <c r="N31" s="165">
        <v>8</v>
      </c>
      <c r="O31" s="165">
        <v>8</v>
      </c>
      <c r="P31" s="165">
        <v>8</v>
      </c>
      <c r="Q31" s="165">
        <v>8</v>
      </c>
      <c r="R31" s="165">
        <v>8</v>
      </c>
      <c r="S31" s="165">
        <v>8</v>
      </c>
      <c r="T31" s="165">
        <v>8</v>
      </c>
      <c r="U31" s="165"/>
      <c r="V31" s="165"/>
      <c r="W31" s="165"/>
      <c r="X31" s="165"/>
      <c r="Y31" s="165"/>
      <c r="Z31" s="217"/>
      <c r="AA31" s="206">
        <f t="shared" si="0"/>
        <v>120</v>
      </c>
      <c r="AB31" s="206">
        <v>45</v>
      </c>
    </row>
    <row r="32" spans="1:28" s="139" customFormat="1" ht="9">
      <c r="A32" s="134">
        <v>5</v>
      </c>
      <c r="B32" s="122" t="s">
        <v>70</v>
      </c>
      <c r="C32" s="221" t="s">
        <v>273</v>
      </c>
      <c r="D32" s="16" t="s">
        <v>215</v>
      </c>
      <c r="E32" s="165" t="e">
        <f>VLOOKUP(D32,'DANH SACH H'!#REF!,2,0)</f>
        <v>#REF!</v>
      </c>
      <c r="F32" s="165">
        <v>8</v>
      </c>
      <c r="G32" s="165">
        <v>8</v>
      </c>
      <c r="H32" s="165">
        <v>8</v>
      </c>
      <c r="I32" s="165">
        <v>8</v>
      </c>
      <c r="J32" s="165">
        <v>8</v>
      </c>
      <c r="K32" s="165">
        <v>8</v>
      </c>
      <c r="L32" s="165">
        <v>8</v>
      </c>
      <c r="M32" s="165">
        <v>4</v>
      </c>
      <c r="N32" s="165"/>
      <c r="O32" s="165"/>
      <c r="P32" s="165"/>
      <c r="Q32" s="165"/>
      <c r="R32" s="165"/>
      <c r="S32" s="165"/>
      <c r="T32" s="165"/>
      <c r="U32" s="165"/>
      <c r="V32" s="165"/>
      <c r="W32" s="165"/>
      <c r="X32" s="165"/>
      <c r="Y32" s="165"/>
      <c r="Z32" s="217"/>
      <c r="AA32" s="206">
        <f t="shared" si="0"/>
        <v>60</v>
      </c>
      <c r="AB32" s="206">
        <v>90</v>
      </c>
    </row>
    <row r="33" spans="1:28" s="139" customFormat="1" ht="9">
      <c r="A33" s="134">
        <v>6</v>
      </c>
      <c r="B33" s="122" t="s">
        <v>130</v>
      </c>
      <c r="C33" s="221" t="s">
        <v>274</v>
      </c>
      <c r="D33" s="16" t="s">
        <v>215</v>
      </c>
      <c r="E33" s="165" t="e">
        <f>VLOOKUP(D33,'DANH SACH H'!#REF!,2,0)</f>
        <v>#REF!</v>
      </c>
      <c r="F33" s="165">
        <v>8</v>
      </c>
      <c r="G33" s="165">
        <v>8</v>
      </c>
      <c r="H33" s="165">
        <v>8</v>
      </c>
      <c r="I33" s="165">
        <v>8</v>
      </c>
      <c r="J33" s="165">
        <v>8</v>
      </c>
      <c r="K33" s="165">
        <v>8</v>
      </c>
      <c r="L33" s="165">
        <v>8</v>
      </c>
      <c r="M33" s="165">
        <v>4</v>
      </c>
      <c r="N33" s="165"/>
      <c r="O33" s="165"/>
      <c r="P33" s="165"/>
      <c r="Q33" s="165"/>
      <c r="R33" s="165"/>
      <c r="S33" s="165"/>
      <c r="T33" s="165"/>
      <c r="U33" s="165"/>
      <c r="V33" s="165"/>
      <c r="W33" s="165"/>
      <c r="X33" s="165"/>
      <c r="Y33" s="165"/>
      <c r="Z33" s="217"/>
      <c r="AA33" s="206">
        <f t="shared" si="0"/>
        <v>60</v>
      </c>
      <c r="AB33" s="206"/>
    </row>
    <row r="34" spans="1:28" s="139" customFormat="1" ht="9">
      <c r="A34" s="134">
        <v>7</v>
      </c>
      <c r="B34" s="135" t="s">
        <v>138</v>
      </c>
      <c r="C34" s="221" t="s">
        <v>142</v>
      </c>
      <c r="D34" s="16" t="s">
        <v>215</v>
      </c>
      <c r="E34" s="165" t="e">
        <f>VLOOKUP(D34,'DANH SACH H'!#REF!,2,0)</f>
        <v>#REF!</v>
      </c>
      <c r="F34" s="165">
        <v>4</v>
      </c>
      <c r="G34" s="165">
        <v>4</v>
      </c>
      <c r="H34" s="165">
        <v>4</v>
      </c>
      <c r="I34" s="165">
        <v>4</v>
      </c>
      <c r="J34" s="165">
        <v>4</v>
      </c>
      <c r="K34" s="165">
        <v>4</v>
      </c>
      <c r="L34" s="165">
        <v>4</v>
      </c>
      <c r="M34" s="165">
        <v>4</v>
      </c>
      <c r="N34" s="165">
        <v>4</v>
      </c>
      <c r="O34" s="165">
        <v>4</v>
      </c>
      <c r="P34" s="165">
        <v>4</v>
      </c>
      <c r="Q34" s="165">
        <v>4</v>
      </c>
      <c r="R34" s="165">
        <v>4</v>
      </c>
      <c r="S34" s="165">
        <v>4</v>
      </c>
      <c r="T34" s="165">
        <v>4</v>
      </c>
      <c r="U34" s="165">
        <v>4</v>
      </c>
      <c r="V34" s="165"/>
      <c r="W34" s="165"/>
      <c r="X34" s="165"/>
      <c r="Y34" s="165"/>
      <c r="Z34" s="217"/>
      <c r="AA34" s="206">
        <f t="shared" si="0"/>
        <v>64</v>
      </c>
      <c r="AB34" s="206">
        <v>48</v>
      </c>
    </row>
    <row r="35" spans="1:28" s="139" customFormat="1" ht="9">
      <c r="A35" s="134">
        <v>8</v>
      </c>
      <c r="B35" s="135" t="s">
        <v>138</v>
      </c>
      <c r="C35" s="221" t="s">
        <v>143</v>
      </c>
      <c r="D35" s="16" t="s">
        <v>215</v>
      </c>
      <c r="E35" s="165" t="e">
        <f>VLOOKUP(D35,'DANH SACH H'!#REF!,2,0)</f>
        <v>#REF!</v>
      </c>
      <c r="F35" s="165">
        <v>4</v>
      </c>
      <c r="G35" s="165">
        <v>4</v>
      </c>
      <c r="H35" s="165">
        <v>4</v>
      </c>
      <c r="I35" s="165">
        <v>4</v>
      </c>
      <c r="J35" s="165">
        <v>4</v>
      </c>
      <c r="K35" s="165">
        <v>4</v>
      </c>
      <c r="L35" s="165">
        <v>4</v>
      </c>
      <c r="M35" s="165">
        <v>4</v>
      </c>
      <c r="N35" s="165">
        <v>4</v>
      </c>
      <c r="O35" s="165">
        <v>4</v>
      </c>
      <c r="P35" s="165">
        <v>4</v>
      </c>
      <c r="Q35" s="165">
        <v>4</v>
      </c>
      <c r="R35" s="165">
        <v>4</v>
      </c>
      <c r="S35" s="165">
        <v>4</v>
      </c>
      <c r="T35" s="165">
        <v>4</v>
      </c>
      <c r="U35" s="165">
        <v>8</v>
      </c>
      <c r="V35" s="165">
        <v>8</v>
      </c>
      <c r="W35" s="165">
        <v>8</v>
      </c>
      <c r="X35" s="165">
        <v>6</v>
      </c>
      <c r="Y35" s="165"/>
      <c r="Z35" s="217"/>
      <c r="AA35" s="206">
        <f t="shared" si="0"/>
        <v>90</v>
      </c>
      <c r="AB35" s="206">
        <v>45</v>
      </c>
    </row>
    <row r="36" spans="1:28" s="139" customFormat="1" ht="9">
      <c r="A36" s="134">
        <v>9</v>
      </c>
      <c r="B36" s="135" t="s">
        <v>138</v>
      </c>
      <c r="C36" s="221" t="s">
        <v>144</v>
      </c>
      <c r="D36" s="16" t="s">
        <v>215</v>
      </c>
      <c r="E36" s="165" t="e">
        <f>VLOOKUP(D36,'DANH SACH H'!#REF!,2,0)</f>
        <v>#REF!</v>
      </c>
      <c r="F36" s="165">
        <v>4</v>
      </c>
      <c r="G36" s="165">
        <v>4</v>
      </c>
      <c r="H36" s="165">
        <v>4</v>
      </c>
      <c r="I36" s="165">
        <v>4</v>
      </c>
      <c r="J36" s="165">
        <v>4</v>
      </c>
      <c r="K36" s="165">
        <v>4</v>
      </c>
      <c r="L36" s="165">
        <v>4</v>
      </c>
      <c r="M36" s="165">
        <v>4</v>
      </c>
      <c r="N36" s="165"/>
      <c r="O36" s="165"/>
      <c r="P36" s="165"/>
      <c r="Q36" s="165"/>
      <c r="R36" s="165"/>
      <c r="S36" s="165"/>
      <c r="T36" s="165"/>
      <c r="U36" s="165"/>
      <c r="V36" s="165"/>
      <c r="W36" s="165"/>
      <c r="X36" s="165"/>
      <c r="Y36" s="165"/>
      <c r="Z36" s="217"/>
      <c r="AA36" s="206">
        <f t="shared" si="0"/>
        <v>32</v>
      </c>
      <c r="AB36" s="206">
        <v>32</v>
      </c>
    </row>
    <row r="37" spans="1:28" s="139" customFormat="1" ht="9">
      <c r="A37" s="134">
        <v>10</v>
      </c>
      <c r="B37" s="135" t="s">
        <v>138</v>
      </c>
      <c r="C37" s="221" t="s">
        <v>150</v>
      </c>
      <c r="D37" s="16" t="s">
        <v>215</v>
      </c>
      <c r="E37" s="165" t="e">
        <f>VLOOKUP(D37,'DANH SACH H'!#REF!,2,0)</f>
        <v>#REF!</v>
      </c>
      <c r="F37" s="165">
        <v>4</v>
      </c>
      <c r="G37" s="165">
        <v>4</v>
      </c>
      <c r="H37" s="165">
        <v>4</v>
      </c>
      <c r="I37" s="165">
        <v>4</v>
      </c>
      <c r="J37" s="165">
        <v>4</v>
      </c>
      <c r="K37" s="165">
        <v>4</v>
      </c>
      <c r="L37" s="165">
        <v>4</v>
      </c>
      <c r="M37" s="165">
        <v>4</v>
      </c>
      <c r="N37" s="167"/>
      <c r="O37" s="165"/>
      <c r="P37" s="165"/>
      <c r="Q37" s="165"/>
      <c r="R37" s="165"/>
      <c r="S37" s="165"/>
      <c r="T37" s="165"/>
      <c r="U37" s="165"/>
      <c r="V37" s="165"/>
      <c r="W37" s="165"/>
      <c r="X37" s="165"/>
      <c r="Y37" s="165"/>
      <c r="Z37" s="217"/>
      <c r="AA37" s="206">
        <f t="shared" si="0"/>
        <v>32</v>
      </c>
      <c r="AB37" s="206">
        <v>32</v>
      </c>
    </row>
    <row r="38" spans="1:28" s="139" customFormat="1" ht="9.75" thickBot="1">
      <c r="A38" s="215">
        <v>11</v>
      </c>
      <c r="B38" s="225" t="s">
        <v>136</v>
      </c>
      <c r="C38" s="116" t="s">
        <v>124</v>
      </c>
      <c r="D38" s="112" t="s">
        <v>215</v>
      </c>
      <c r="E38" s="117" t="e">
        <f>VLOOKUP(D38,'DANH SACH H'!#REF!,2,0)</f>
        <v>#REF!</v>
      </c>
      <c r="F38" s="117"/>
      <c r="G38" s="117"/>
      <c r="H38" s="117"/>
      <c r="I38" s="117"/>
      <c r="J38" s="123"/>
      <c r="K38" s="123"/>
      <c r="L38" s="123"/>
      <c r="M38" s="123"/>
      <c r="N38" s="123"/>
      <c r="O38" s="117"/>
      <c r="P38" s="117"/>
      <c r="Q38" s="117"/>
      <c r="R38" s="117"/>
      <c r="S38" s="117"/>
      <c r="T38" s="117"/>
      <c r="U38" s="117"/>
      <c r="V38" s="117"/>
      <c r="W38" s="117"/>
      <c r="X38" s="117"/>
      <c r="Y38" s="117"/>
      <c r="Z38" s="230"/>
      <c r="AA38" s="206">
        <f t="shared" si="0"/>
        <v>0</v>
      </c>
      <c r="AB38" s="206"/>
    </row>
    <row r="39" spans="1:28" s="139" customFormat="1" ht="9">
      <c r="A39" s="161">
        <v>1</v>
      </c>
      <c r="B39" s="229" t="s">
        <v>158</v>
      </c>
      <c r="C39" s="242" t="s">
        <v>232</v>
      </c>
      <c r="D39" s="39" t="s">
        <v>213</v>
      </c>
      <c r="E39" s="216" t="e">
        <f>VLOOKUP(D39,'DANH SACH H'!#REF!,2,0)</f>
        <v>#REF!</v>
      </c>
      <c r="F39" s="216">
        <v>4</v>
      </c>
      <c r="G39" s="216">
        <v>4</v>
      </c>
      <c r="H39" s="216">
        <v>4</v>
      </c>
      <c r="I39" s="216">
        <v>4</v>
      </c>
      <c r="J39" s="216">
        <v>4</v>
      </c>
      <c r="K39" s="216">
        <v>4</v>
      </c>
      <c r="L39" s="216">
        <v>4</v>
      </c>
      <c r="M39" s="216">
        <v>2</v>
      </c>
      <c r="N39" s="216"/>
      <c r="O39" s="216"/>
      <c r="P39" s="216"/>
      <c r="Q39" s="216"/>
      <c r="R39" s="216"/>
      <c r="S39" s="216"/>
      <c r="T39" s="216"/>
      <c r="U39" s="216"/>
      <c r="V39" s="216"/>
      <c r="W39" s="216"/>
      <c r="X39" s="216"/>
      <c r="Y39" s="216"/>
      <c r="Z39" s="232"/>
      <c r="AA39" s="206">
        <f t="shared" si="0"/>
        <v>30</v>
      </c>
      <c r="AB39" s="206">
        <v>75</v>
      </c>
    </row>
    <row r="40" spans="1:28" s="139" customFormat="1" ht="9">
      <c r="A40" s="134">
        <v>2</v>
      </c>
      <c r="B40" s="151" t="s">
        <v>138</v>
      </c>
      <c r="C40" s="221" t="s">
        <v>233</v>
      </c>
      <c r="D40" s="16" t="s">
        <v>213</v>
      </c>
      <c r="E40" s="165" t="e">
        <f>VLOOKUP(D40,'DANH SACH H'!#REF!,2,0)</f>
        <v>#REF!</v>
      </c>
      <c r="F40" s="165">
        <v>4</v>
      </c>
      <c r="G40" s="165">
        <v>4</v>
      </c>
      <c r="H40" s="165">
        <v>4</v>
      </c>
      <c r="I40" s="165">
        <v>4</v>
      </c>
      <c r="J40" s="165">
        <v>4</v>
      </c>
      <c r="K40" s="165">
        <v>4</v>
      </c>
      <c r="L40" s="165">
        <v>4</v>
      </c>
      <c r="M40" s="165">
        <v>4</v>
      </c>
      <c r="N40" s="165">
        <v>4</v>
      </c>
      <c r="O40" s="165">
        <v>4</v>
      </c>
      <c r="P40" s="165">
        <v>4</v>
      </c>
      <c r="Q40" s="165">
        <v>4</v>
      </c>
      <c r="R40" s="165">
        <v>4</v>
      </c>
      <c r="S40" s="165">
        <v>4</v>
      </c>
      <c r="T40" s="165">
        <v>4</v>
      </c>
      <c r="U40" s="165"/>
      <c r="V40" s="165"/>
      <c r="W40" s="165"/>
      <c r="X40" s="165"/>
      <c r="Y40" s="165"/>
      <c r="Z40" s="217"/>
      <c r="AA40" s="206">
        <f t="shared" si="0"/>
        <v>60</v>
      </c>
      <c r="AB40" s="206">
        <v>45</v>
      </c>
    </row>
    <row r="41" spans="1:28" s="139" customFormat="1" ht="9">
      <c r="A41" s="134">
        <v>3</v>
      </c>
      <c r="B41" s="243" t="s">
        <v>130</v>
      </c>
      <c r="C41" s="221" t="s">
        <v>234</v>
      </c>
      <c r="D41" s="16" t="s">
        <v>213</v>
      </c>
      <c r="E41" s="165" t="e">
        <f>VLOOKUP(D41,'DANH SACH H'!#REF!,2,0)</f>
        <v>#REF!</v>
      </c>
      <c r="F41" s="165">
        <v>4</v>
      </c>
      <c r="G41" s="165">
        <v>4</v>
      </c>
      <c r="H41" s="165">
        <v>4</v>
      </c>
      <c r="I41" s="165">
        <v>4</v>
      </c>
      <c r="J41" s="165">
        <v>4</v>
      </c>
      <c r="K41" s="165">
        <v>4</v>
      </c>
      <c r="L41" s="165">
        <v>4</v>
      </c>
      <c r="M41" s="165">
        <v>2</v>
      </c>
      <c r="N41" s="165"/>
      <c r="O41" s="165"/>
      <c r="P41" s="165"/>
      <c r="Q41" s="165"/>
      <c r="R41" s="165"/>
      <c r="S41" s="165"/>
      <c r="T41" s="165"/>
      <c r="U41" s="165"/>
      <c r="V41" s="165"/>
      <c r="W41" s="165"/>
      <c r="X41" s="165"/>
      <c r="Y41" s="165"/>
      <c r="Z41" s="217"/>
      <c r="AA41" s="206">
        <f t="shared" si="0"/>
        <v>30</v>
      </c>
      <c r="AB41" s="206">
        <v>60</v>
      </c>
    </row>
    <row r="42" spans="1:28" s="139" customFormat="1" ht="9">
      <c r="A42" s="134">
        <v>4</v>
      </c>
      <c r="B42" s="135" t="s">
        <v>73</v>
      </c>
      <c r="C42" s="221" t="s">
        <v>235</v>
      </c>
      <c r="D42" s="16" t="s">
        <v>213</v>
      </c>
      <c r="E42" s="165" t="e">
        <f>VLOOKUP(D42,'DANH SACH H'!#REF!,2,0)</f>
        <v>#REF!</v>
      </c>
      <c r="F42" s="165">
        <v>4</v>
      </c>
      <c r="G42" s="165">
        <v>4</v>
      </c>
      <c r="H42" s="165">
        <v>4</v>
      </c>
      <c r="I42" s="165">
        <v>4</v>
      </c>
      <c r="J42" s="165">
        <v>4</v>
      </c>
      <c r="K42" s="165">
        <v>4</v>
      </c>
      <c r="L42" s="165">
        <v>4</v>
      </c>
      <c r="M42" s="165">
        <v>4</v>
      </c>
      <c r="N42" s="165">
        <v>4</v>
      </c>
      <c r="O42" s="165">
        <v>4</v>
      </c>
      <c r="P42" s="165">
        <v>4</v>
      </c>
      <c r="Q42" s="165">
        <v>1</v>
      </c>
      <c r="R42" s="165"/>
      <c r="S42" s="165"/>
      <c r="T42" s="165"/>
      <c r="U42" s="165"/>
      <c r="V42" s="165"/>
      <c r="W42" s="165"/>
      <c r="X42" s="165"/>
      <c r="Y42" s="165"/>
      <c r="Z42" s="217"/>
      <c r="AA42" s="206">
        <f t="shared" si="0"/>
        <v>45</v>
      </c>
      <c r="AB42" s="206">
        <v>30</v>
      </c>
    </row>
    <row r="43" spans="1:28" s="139" customFormat="1" ht="9">
      <c r="A43" s="134">
        <v>5</v>
      </c>
      <c r="B43" s="122" t="s">
        <v>69</v>
      </c>
      <c r="C43" s="221" t="s">
        <v>236</v>
      </c>
      <c r="D43" s="16" t="s">
        <v>213</v>
      </c>
      <c r="E43" s="165" t="e">
        <f>VLOOKUP(D43,'DANH SACH H'!#REF!,2,0)</f>
        <v>#REF!</v>
      </c>
      <c r="F43" s="165">
        <v>8</v>
      </c>
      <c r="G43" s="165">
        <v>8</v>
      </c>
      <c r="H43" s="165">
        <v>8</v>
      </c>
      <c r="I43" s="165">
        <v>8</v>
      </c>
      <c r="J43" s="165">
        <v>8</v>
      </c>
      <c r="K43" s="165">
        <v>8</v>
      </c>
      <c r="L43" s="165">
        <v>8</v>
      </c>
      <c r="M43" s="165">
        <v>8</v>
      </c>
      <c r="N43" s="165">
        <v>8</v>
      </c>
      <c r="O43" s="165">
        <v>8</v>
      </c>
      <c r="P43" s="165">
        <v>8</v>
      </c>
      <c r="Q43" s="165">
        <v>8</v>
      </c>
      <c r="R43" s="165">
        <v>8</v>
      </c>
      <c r="S43" s="165">
        <v>8</v>
      </c>
      <c r="T43" s="165">
        <v>8</v>
      </c>
      <c r="U43" s="165"/>
      <c r="V43" s="165"/>
      <c r="W43" s="165"/>
      <c r="X43" s="165"/>
      <c r="Y43" s="165"/>
      <c r="Z43" s="217"/>
      <c r="AA43" s="206">
        <f t="shared" si="0"/>
        <v>120</v>
      </c>
      <c r="AB43" s="206">
        <v>150</v>
      </c>
    </row>
    <row r="44" spans="1:28" s="139" customFormat="1" ht="9">
      <c r="A44" s="134">
        <v>6</v>
      </c>
      <c r="B44" s="308" t="s">
        <v>130</v>
      </c>
      <c r="C44" s="221" t="s">
        <v>425</v>
      </c>
      <c r="D44" s="16" t="s">
        <v>213</v>
      </c>
      <c r="E44" s="165" t="e">
        <f>VLOOKUP(D44,'DANH SACH H'!#REF!,2,0)</f>
        <v>#REF!</v>
      </c>
      <c r="F44" s="165">
        <v>8</v>
      </c>
      <c r="G44" s="165">
        <v>8</v>
      </c>
      <c r="H44" s="165">
        <v>8</v>
      </c>
      <c r="I44" s="165">
        <v>8</v>
      </c>
      <c r="J44" s="165">
        <v>8</v>
      </c>
      <c r="K44" s="165">
        <v>8</v>
      </c>
      <c r="L44" s="165">
        <v>8</v>
      </c>
      <c r="M44" s="165">
        <v>8</v>
      </c>
      <c r="N44" s="165">
        <v>8</v>
      </c>
      <c r="O44" s="165">
        <v>8</v>
      </c>
      <c r="P44" s="165">
        <v>8</v>
      </c>
      <c r="Q44" s="165">
        <v>8</v>
      </c>
      <c r="R44" s="165">
        <v>8</v>
      </c>
      <c r="S44" s="165">
        <v>8</v>
      </c>
      <c r="T44" s="165">
        <v>8</v>
      </c>
      <c r="U44" s="165">
        <v>8</v>
      </c>
      <c r="V44" s="165">
        <v>8</v>
      </c>
      <c r="W44" s="165">
        <v>8</v>
      </c>
      <c r="X44" s="165">
        <v>6</v>
      </c>
      <c r="Y44" s="165"/>
      <c r="Z44" s="217"/>
      <c r="AA44" s="206">
        <f t="shared" si="0"/>
        <v>150</v>
      </c>
      <c r="AB44" s="206"/>
    </row>
    <row r="45" spans="1:28" s="139" customFormat="1" ht="9">
      <c r="A45" s="134">
        <v>7</v>
      </c>
      <c r="B45" s="151" t="s">
        <v>70</v>
      </c>
      <c r="C45" s="221" t="s">
        <v>237</v>
      </c>
      <c r="D45" s="16" t="s">
        <v>213</v>
      </c>
      <c r="E45" s="165" t="e">
        <f>VLOOKUP(D45,'DANH SACH H'!#REF!,2,0)</f>
        <v>#REF!</v>
      </c>
      <c r="F45" s="165">
        <v>8</v>
      </c>
      <c r="G45" s="165">
        <v>8</v>
      </c>
      <c r="H45" s="165">
        <v>8</v>
      </c>
      <c r="I45" s="165">
        <v>8</v>
      </c>
      <c r="J45" s="165">
        <v>8</v>
      </c>
      <c r="K45" s="165">
        <v>8</v>
      </c>
      <c r="L45" s="165">
        <v>8</v>
      </c>
      <c r="M45" s="165">
        <v>4</v>
      </c>
      <c r="N45" s="165"/>
      <c r="O45" s="165"/>
      <c r="P45" s="165"/>
      <c r="Q45" s="165"/>
      <c r="R45" s="165"/>
      <c r="S45" s="165"/>
      <c r="T45" s="165"/>
      <c r="U45" s="165"/>
      <c r="V45" s="165"/>
      <c r="W45" s="165"/>
      <c r="X45" s="165"/>
      <c r="Y45" s="165"/>
      <c r="Z45" s="217"/>
      <c r="AA45" s="206">
        <f t="shared" si="0"/>
        <v>60</v>
      </c>
      <c r="AB45" s="206">
        <v>120</v>
      </c>
    </row>
    <row r="46" spans="1:28" s="139" customFormat="1" ht="9">
      <c r="A46" s="207"/>
      <c r="B46" s="151" t="s">
        <v>70</v>
      </c>
      <c r="C46" s="221" t="s">
        <v>426</v>
      </c>
      <c r="D46" s="16" t="s">
        <v>213</v>
      </c>
      <c r="E46" s="165" t="e">
        <f>VLOOKUP(D46,'DANH SACH H'!#REF!,2,0)</f>
        <v>#REF!</v>
      </c>
      <c r="F46" s="165">
        <v>8</v>
      </c>
      <c r="G46" s="165">
        <v>8</v>
      </c>
      <c r="H46" s="165">
        <v>8</v>
      </c>
      <c r="I46" s="165">
        <v>8</v>
      </c>
      <c r="J46" s="165">
        <v>8</v>
      </c>
      <c r="K46" s="165">
        <v>8</v>
      </c>
      <c r="L46" s="165">
        <v>8</v>
      </c>
      <c r="M46" s="165">
        <v>4</v>
      </c>
      <c r="N46" s="218"/>
      <c r="O46" s="218"/>
      <c r="P46" s="218"/>
      <c r="Q46" s="218"/>
      <c r="R46" s="218"/>
      <c r="S46" s="218"/>
      <c r="T46" s="218"/>
      <c r="U46" s="218"/>
      <c r="V46" s="218"/>
      <c r="W46" s="218"/>
      <c r="X46" s="218"/>
      <c r="Y46" s="218"/>
      <c r="Z46" s="219"/>
      <c r="AA46" s="206">
        <f t="shared" si="0"/>
        <v>60</v>
      </c>
      <c r="AB46" s="206"/>
    </row>
    <row r="47" spans="1:28" s="139" customFormat="1" ht="12" customHeight="1" thickBot="1">
      <c r="A47" s="215">
        <v>8</v>
      </c>
      <c r="B47" s="225" t="s">
        <v>73</v>
      </c>
      <c r="C47" s="116" t="s">
        <v>124</v>
      </c>
      <c r="D47" s="112" t="s">
        <v>213</v>
      </c>
      <c r="E47" s="117" t="e">
        <f>VLOOKUP(D47,'DANH SACH H'!#REF!,2,0)</f>
        <v>#REF!</v>
      </c>
      <c r="F47" s="117"/>
      <c r="G47" s="117"/>
      <c r="H47" s="117"/>
      <c r="I47" s="117"/>
      <c r="J47" s="123"/>
      <c r="K47" s="123"/>
      <c r="L47" s="123"/>
      <c r="M47" s="123"/>
      <c r="N47" s="123"/>
      <c r="O47" s="117"/>
      <c r="P47" s="117"/>
      <c r="Q47" s="117"/>
      <c r="R47" s="117"/>
      <c r="S47" s="117"/>
      <c r="T47" s="117"/>
      <c r="U47" s="117"/>
      <c r="V47" s="117"/>
      <c r="W47" s="117"/>
      <c r="X47" s="117"/>
      <c r="Y47" s="117"/>
      <c r="Z47" s="230"/>
      <c r="AA47" s="206">
        <f t="shared" si="0"/>
        <v>0</v>
      </c>
      <c r="AB47" s="206"/>
    </row>
    <row r="48" spans="1:28" s="139" customFormat="1" ht="10.5" customHeight="1" thickBot="1">
      <c r="A48" s="161">
        <v>1</v>
      </c>
      <c r="B48" s="229" t="s">
        <v>138</v>
      </c>
      <c r="C48" s="244" t="s">
        <v>240</v>
      </c>
      <c r="D48" s="39" t="s">
        <v>216</v>
      </c>
      <c r="E48" s="216" t="e">
        <f>VLOOKUP(D48,'DANH SACH H'!#REF!,2,0)</f>
        <v>#REF!</v>
      </c>
      <c r="F48" s="216">
        <v>8</v>
      </c>
      <c r="G48" s="216">
        <v>8</v>
      </c>
      <c r="H48" s="216">
        <v>8</v>
      </c>
      <c r="I48" s="216">
        <v>8</v>
      </c>
      <c r="J48" s="216">
        <v>8</v>
      </c>
      <c r="K48" s="216">
        <v>8</v>
      </c>
      <c r="L48" s="216">
        <v>8</v>
      </c>
      <c r="M48" s="216">
        <v>4</v>
      </c>
      <c r="N48" s="216"/>
      <c r="O48" s="216"/>
      <c r="P48" s="216"/>
      <c r="Q48" s="216"/>
      <c r="R48" s="216"/>
      <c r="S48" s="216"/>
      <c r="T48" s="216"/>
      <c r="U48" s="216"/>
      <c r="V48" s="216"/>
      <c r="W48" s="216"/>
      <c r="X48" s="216"/>
      <c r="Y48" s="216"/>
      <c r="Z48" s="232"/>
      <c r="AA48" s="206">
        <f t="shared" si="0"/>
        <v>60</v>
      </c>
      <c r="AB48" s="206">
        <v>75</v>
      </c>
    </row>
    <row r="49" spans="1:28" s="139" customFormat="1" ht="9">
      <c r="A49" s="134"/>
      <c r="B49" s="122" t="s">
        <v>269</v>
      </c>
      <c r="C49" s="239" t="s">
        <v>270</v>
      </c>
      <c r="D49" s="39" t="s">
        <v>216</v>
      </c>
      <c r="E49" s="216" t="e">
        <f>VLOOKUP(D49,'DANH SACH H'!#REF!,2,0)</f>
        <v>#REF!</v>
      </c>
      <c r="F49" s="165">
        <v>8</v>
      </c>
      <c r="G49" s="165">
        <v>8</v>
      </c>
      <c r="H49" s="165"/>
      <c r="I49" s="165"/>
      <c r="J49" s="165"/>
      <c r="K49" s="165"/>
      <c r="L49" s="165"/>
      <c r="M49" s="165"/>
      <c r="N49" s="165"/>
      <c r="O49" s="165"/>
      <c r="P49" s="165"/>
      <c r="Q49" s="165"/>
      <c r="R49" s="165"/>
      <c r="S49" s="165"/>
      <c r="T49" s="165"/>
      <c r="U49" s="165"/>
      <c r="V49" s="165"/>
      <c r="W49" s="165"/>
      <c r="X49" s="165"/>
      <c r="Y49" s="165"/>
      <c r="Z49" s="217"/>
      <c r="AA49" s="206">
        <f t="shared" si="0"/>
        <v>16</v>
      </c>
      <c r="AB49" s="206"/>
    </row>
    <row r="50" spans="1:28" s="139" customFormat="1" ht="9">
      <c r="A50" s="134">
        <v>2</v>
      </c>
      <c r="B50" s="243" t="s">
        <v>130</v>
      </c>
      <c r="C50" s="318" t="s">
        <v>234</v>
      </c>
      <c r="D50" s="16" t="s">
        <v>216</v>
      </c>
      <c r="E50" s="165" t="e">
        <f>VLOOKUP(D50,'DANH SACH H'!#REF!,2,0)</f>
        <v>#REF!</v>
      </c>
      <c r="F50" s="165">
        <v>8</v>
      </c>
      <c r="G50" s="165">
        <v>8</v>
      </c>
      <c r="H50" s="165">
        <v>8</v>
      </c>
      <c r="I50" s="165">
        <v>6</v>
      </c>
      <c r="J50" s="165"/>
      <c r="K50" s="165"/>
      <c r="L50" s="165"/>
      <c r="M50" s="165"/>
      <c r="N50" s="165"/>
      <c r="O50" s="165"/>
      <c r="P50" s="165"/>
      <c r="Q50" s="165"/>
      <c r="R50" s="165"/>
      <c r="S50" s="165"/>
      <c r="T50" s="165"/>
      <c r="U50" s="165"/>
      <c r="V50" s="165"/>
      <c r="W50" s="165"/>
      <c r="X50" s="165"/>
      <c r="Y50" s="165"/>
      <c r="Z50" s="217"/>
      <c r="AA50" s="206">
        <f t="shared" si="0"/>
        <v>30</v>
      </c>
      <c r="AB50" s="206">
        <v>45</v>
      </c>
    </row>
    <row r="51" spans="1:28" s="139" customFormat="1" ht="9">
      <c r="A51" s="134"/>
      <c r="B51" s="122" t="s">
        <v>92</v>
      </c>
      <c r="C51" s="221" t="s">
        <v>273</v>
      </c>
      <c r="D51" s="16" t="s">
        <v>216</v>
      </c>
      <c r="E51" s="165" t="e">
        <f>VLOOKUP(D51,'DANH SACH H'!#REF!,2,0)</f>
        <v>#REF!</v>
      </c>
      <c r="F51" s="165">
        <v>8</v>
      </c>
      <c r="G51" s="165">
        <v>8</v>
      </c>
      <c r="H51" s="165">
        <v>8</v>
      </c>
      <c r="I51" s="165">
        <v>8</v>
      </c>
      <c r="J51" s="165">
        <v>8</v>
      </c>
      <c r="K51" s="165">
        <v>8</v>
      </c>
      <c r="L51" s="165">
        <v>8</v>
      </c>
      <c r="M51" s="165">
        <v>4</v>
      </c>
      <c r="N51" s="165"/>
      <c r="O51" s="165"/>
      <c r="P51" s="165"/>
      <c r="Q51" s="165"/>
      <c r="R51" s="165"/>
      <c r="S51" s="165"/>
      <c r="T51" s="165"/>
      <c r="U51" s="165"/>
      <c r="V51" s="165"/>
      <c r="W51" s="165"/>
      <c r="X51" s="165"/>
      <c r="Y51" s="165"/>
      <c r="Z51" s="217"/>
      <c r="AA51" s="206">
        <f t="shared" si="0"/>
        <v>60</v>
      </c>
      <c r="AB51" s="206"/>
    </row>
    <row r="52" spans="1:28" s="139" customFormat="1" ht="9">
      <c r="A52" s="134"/>
      <c r="B52" s="122" t="s">
        <v>130</v>
      </c>
      <c r="C52" s="221" t="s">
        <v>274</v>
      </c>
      <c r="D52" s="16" t="s">
        <v>216</v>
      </c>
      <c r="E52" s="165" t="e">
        <f>VLOOKUP(D52,'DANH SACH H'!#REF!,2,0)</f>
        <v>#REF!</v>
      </c>
      <c r="F52" s="165"/>
      <c r="G52" s="165"/>
      <c r="H52" s="165"/>
      <c r="I52" s="165"/>
      <c r="J52" s="165">
        <v>8</v>
      </c>
      <c r="K52" s="165">
        <v>8</v>
      </c>
      <c r="L52" s="165">
        <v>8</v>
      </c>
      <c r="M52" s="165">
        <v>8</v>
      </c>
      <c r="N52" s="165">
        <v>8</v>
      </c>
      <c r="O52" s="165">
        <v>8</v>
      </c>
      <c r="P52" s="165">
        <v>8</v>
      </c>
      <c r="Q52" s="165">
        <v>4</v>
      </c>
      <c r="R52" s="165"/>
      <c r="S52" s="165"/>
      <c r="T52" s="165"/>
      <c r="U52" s="165"/>
      <c r="V52" s="165"/>
      <c r="W52" s="165"/>
      <c r="X52" s="165"/>
      <c r="Y52" s="165"/>
      <c r="Z52" s="217"/>
      <c r="AA52" s="206">
        <f t="shared" si="0"/>
        <v>60</v>
      </c>
      <c r="AB52" s="206"/>
    </row>
    <row r="53" spans="1:28" s="139" customFormat="1" ht="9">
      <c r="A53" s="134">
        <v>4</v>
      </c>
      <c r="B53" s="122" t="s">
        <v>136</v>
      </c>
      <c r="D53" s="16" t="s">
        <v>216</v>
      </c>
      <c r="E53" s="165" t="e">
        <f>VLOOKUP(D53,'DANH SACH H'!#REF!,2,0)</f>
        <v>#REF!</v>
      </c>
      <c r="F53" s="165"/>
      <c r="G53" s="165"/>
      <c r="H53" s="165"/>
      <c r="I53" s="165">
        <v>8</v>
      </c>
      <c r="J53" s="165">
        <v>8</v>
      </c>
      <c r="K53" s="165">
        <v>8</v>
      </c>
      <c r="L53" s="165">
        <v>8</v>
      </c>
      <c r="M53" s="165">
        <v>8</v>
      </c>
      <c r="N53" s="165">
        <v>8</v>
      </c>
      <c r="O53" s="165">
        <v>8</v>
      </c>
      <c r="P53" s="165">
        <v>8</v>
      </c>
      <c r="Q53" s="165">
        <v>8</v>
      </c>
      <c r="R53" s="165">
        <v>8</v>
      </c>
      <c r="S53" s="165">
        <v>8</v>
      </c>
      <c r="T53" s="165">
        <v>8</v>
      </c>
      <c r="U53" s="165">
        <v>8</v>
      </c>
      <c r="V53" s="165">
        <v>16</v>
      </c>
      <c r="W53" s="165"/>
      <c r="X53" s="165"/>
      <c r="Y53" s="165"/>
      <c r="Z53" s="217"/>
      <c r="AA53" s="206">
        <f t="shared" si="0"/>
        <v>120</v>
      </c>
      <c r="AB53" s="206">
        <v>90</v>
      </c>
    </row>
    <row r="54" spans="1:28" s="139" customFormat="1" ht="9">
      <c r="A54" s="134">
        <v>6</v>
      </c>
      <c r="B54" s="135" t="s">
        <v>138</v>
      </c>
      <c r="C54" s="221" t="s">
        <v>142</v>
      </c>
      <c r="D54" s="16" t="s">
        <v>216</v>
      </c>
      <c r="E54" s="165" t="e">
        <f>VLOOKUP(D54,'DANH SACH H'!#REF!,2,0)</f>
        <v>#REF!</v>
      </c>
      <c r="F54" s="165"/>
      <c r="G54" s="165"/>
      <c r="H54" s="165"/>
      <c r="I54" s="165">
        <v>4</v>
      </c>
      <c r="J54" s="165">
        <v>4</v>
      </c>
      <c r="K54" s="165">
        <v>4</v>
      </c>
      <c r="L54" s="165">
        <v>4</v>
      </c>
      <c r="M54" s="165">
        <v>4</v>
      </c>
      <c r="N54" s="165">
        <v>4</v>
      </c>
      <c r="O54" s="165">
        <v>4</v>
      </c>
      <c r="P54" s="165">
        <v>4</v>
      </c>
      <c r="Q54" s="165">
        <v>4</v>
      </c>
      <c r="R54" s="165">
        <v>4</v>
      </c>
      <c r="S54" s="165">
        <v>4</v>
      </c>
      <c r="T54" s="165">
        <v>4</v>
      </c>
      <c r="U54" s="165"/>
      <c r="V54" s="165"/>
      <c r="W54" s="165"/>
      <c r="X54" s="165"/>
      <c r="Y54" s="165"/>
      <c r="Z54" s="217"/>
      <c r="AA54" s="206">
        <f t="shared" si="0"/>
        <v>48</v>
      </c>
      <c r="AB54" s="206"/>
    </row>
    <row r="55" spans="1:28" s="139" customFormat="1" ht="9">
      <c r="A55" s="134">
        <v>7</v>
      </c>
      <c r="B55" s="135" t="s">
        <v>138</v>
      </c>
      <c r="C55" s="221" t="s">
        <v>143</v>
      </c>
      <c r="D55" s="16" t="s">
        <v>216</v>
      </c>
      <c r="E55" s="165" t="e">
        <f>VLOOKUP(D55,'DANH SACH H'!#REF!,2,0)</f>
        <v>#REF!</v>
      </c>
      <c r="F55" s="165"/>
      <c r="G55" s="165"/>
      <c r="H55" s="165"/>
      <c r="I55" s="165">
        <v>4</v>
      </c>
      <c r="J55" s="165">
        <v>4</v>
      </c>
      <c r="K55" s="165">
        <v>4</v>
      </c>
      <c r="L55" s="165">
        <v>4</v>
      </c>
      <c r="M55" s="165">
        <v>4</v>
      </c>
      <c r="N55" s="165">
        <v>4</v>
      </c>
      <c r="O55" s="165">
        <v>4</v>
      </c>
      <c r="P55" s="165">
        <v>4</v>
      </c>
      <c r="Q55" s="165">
        <v>4</v>
      </c>
      <c r="R55" s="165">
        <v>4</v>
      </c>
      <c r="S55" s="165">
        <v>4</v>
      </c>
      <c r="T55" s="165">
        <v>1</v>
      </c>
      <c r="U55" s="165"/>
      <c r="V55" s="165"/>
      <c r="W55" s="165"/>
      <c r="X55" s="165"/>
      <c r="Y55" s="165"/>
      <c r="Z55" s="217"/>
      <c r="AA55" s="206">
        <f t="shared" si="0"/>
        <v>45</v>
      </c>
      <c r="AB55" s="206"/>
    </row>
    <row r="56" spans="1:28" s="139" customFormat="1" ht="9">
      <c r="A56" s="134">
        <v>8</v>
      </c>
      <c r="B56" s="135" t="s">
        <v>138</v>
      </c>
      <c r="C56" s="221" t="s">
        <v>144</v>
      </c>
      <c r="D56" s="16" t="s">
        <v>216</v>
      </c>
      <c r="E56" s="165" t="e">
        <f>VLOOKUP(D56,'DANH SACH H'!#REF!,2,0)</f>
        <v>#REF!</v>
      </c>
      <c r="F56" s="165"/>
      <c r="G56" s="165"/>
      <c r="H56" s="165"/>
      <c r="I56" s="165">
        <v>4</v>
      </c>
      <c r="J56" s="165">
        <v>4</v>
      </c>
      <c r="K56" s="165">
        <v>4</v>
      </c>
      <c r="L56" s="165">
        <v>4</v>
      </c>
      <c r="M56" s="165">
        <v>4</v>
      </c>
      <c r="N56" s="165">
        <v>4</v>
      </c>
      <c r="O56" s="165">
        <v>4</v>
      </c>
      <c r="P56" s="165">
        <v>4</v>
      </c>
      <c r="Q56" s="165"/>
      <c r="R56" s="165"/>
      <c r="S56" s="165"/>
      <c r="T56" s="165"/>
      <c r="U56" s="165"/>
      <c r="V56" s="165"/>
      <c r="W56" s="165"/>
      <c r="X56" s="165"/>
      <c r="Y56" s="165"/>
      <c r="Z56" s="217"/>
      <c r="AA56" s="206">
        <f t="shared" si="0"/>
        <v>32</v>
      </c>
      <c r="AB56" s="206"/>
    </row>
    <row r="57" spans="1:28" s="139" customFormat="1" ht="9.75" thickBot="1">
      <c r="A57" s="215">
        <v>9</v>
      </c>
      <c r="B57" s="246" t="s">
        <v>138</v>
      </c>
      <c r="C57" s="121" t="s">
        <v>150</v>
      </c>
      <c r="D57" s="112" t="s">
        <v>216</v>
      </c>
      <c r="E57" s="117" t="e">
        <f>VLOOKUP(D57,'DANH SACH H'!#REF!,2,0)</f>
        <v>#REF!</v>
      </c>
      <c r="F57" s="117"/>
      <c r="G57" s="117"/>
      <c r="H57" s="117"/>
      <c r="I57" s="117">
        <v>4</v>
      </c>
      <c r="J57" s="117">
        <v>4</v>
      </c>
      <c r="K57" s="117">
        <v>4</v>
      </c>
      <c r="L57" s="117">
        <v>4</v>
      </c>
      <c r="M57" s="117">
        <v>4</v>
      </c>
      <c r="N57" s="117">
        <v>4</v>
      </c>
      <c r="O57" s="117">
        <v>4</v>
      </c>
      <c r="P57" s="117">
        <v>4</v>
      </c>
      <c r="Q57" s="117"/>
      <c r="R57" s="117"/>
      <c r="S57" s="117"/>
      <c r="T57" s="117"/>
      <c r="U57" s="117"/>
      <c r="V57" s="117"/>
      <c r="W57" s="117"/>
      <c r="X57" s="117"/>
      <c r="Y57" s="117"/>
      <c r="Z57" s="230"/>
      <c r="AA57" s="206">
        <f t="shared" si="0"/>
        <v>32</v>
      </c>
      <c r="AB57" s="206"/>
    </row>
    <row r="58" spans="1:28" s="139" customFormat="1" ht="12" customHeight="1" thickBot="1">
      <c r="A58" s="161">
        <v>1</v>
      </c>
      <c r="B58" s="228" t="s">
        <v>138</v>
      </c>
      <c r="C58" s="244" t="s">
        <v>240</v>
      </c>
      <c r="D58" s="39" t="s">
        <v>214</v>
      </c>
      <c r="E58" s="216" t="e">
        <f>VLOOKUP(D58,'DANH SACH H'!#REF!,2,0)</f>
        <v>#REF!</v>
      </c>
      <c r="F58" s="216">
        <v>4</v>
      </c>
      <c r="G58" s="216">
        <v>4</v>
      </c>
      <c r="H58" s="216">
        <v>4</v>
      </c>
      <c r="I58" s="216">
        <v>4</v>
      </c>
      <c r="J58" s="216">
        <v>4</v>
      </c>
      <c r="K58" s="216">
        <v>4</v>
      </c>
      <c r="L58" s="216">
        <v>4</v>
      </c>
      <c r="M58" s="216">
        <v>4</v>
      </c>
      <c r="N58" s="216">
        <v>4</v>
      </c>
      <c r="O58" s="216">
        <v>4</v>
      </c>
      <c r="P58" s="216">
        <v>4</v>
      </c>
      <c r="Q58" s="216">
        <v>4</v>
      </c>
      <c r="R58" s="216">
        <v>4</v>
      </c>
      <c r="S58" s="216">
        <v>4</v>
      </c>
      <c r="T58" s="216">
        <v>4</v>
      </c>
      <c r="U58" s="216"/>
      <c r="V58" s="216"/>
      <c r="W58" s="216"/>
      <c r="X58" s="216"/>
      <c r="Y58" s="216"/>
      <c r="Z58" s="232"/>
      <c r="AA58" s="206">
        <f t="shared" si="0"/>
        <v>60</v>
      </c>
      <c r="AB58" s="206"/>
    </row>
    <row r="59" spans="1:28" s="139" customFormat="1" ht="9">
      <c r="A59" s="134">
        <v>2</v>
      </c>
      <c r="B59" s="243" t="s">
        <v>130</v>
      </c>
      <c r="C59" s="244" t="s">
        <v>234</v>
      </c>
      <c r="D59" s="16" t="s">
        <v>214</v>
      </c>
      <c r="E59" s="165" t="e">
        <f>VLOOKUP(D59,'DANH SACH H'!#REF!,2,0)</f>
        <v>#REF!</v>
      </c>
      <c r="F59" s="165">
        <v>8</v>
      </c>
      <c r="G59" s="165">
        <v>8</v>
      </c>
      <c r="H59" s="165">
        <v>8</v>
      </c>
      <c r="I59" s="165">
        <v>6</v>
      </c>
      <c r="J59" s="165"/>
      <c r="K59" s="165"/>
      <c r="L59" s="165"/>
      <c r="M59" s="165"/>
      <c r="N59" s="165"/>
      <c r="O59" s="165"/>
      <c r="P59" s="165"/>
      <c r="Q59" s="165"/>
      <c r="R59" s="165"/>
      <c r="S59" s="165"/>
      <c r="T59" s="165"/>
      <c r="U59" s="165"/>
      <c r="V59" s="165"/>
      <c r="W59" s="165"/>
      <c r="X59" s="165"/>
      <c r="Y59" s="165"/>
      <c r="Z59" s="217"/>
      <c r="AA59" s="206">
        <f t="shared" si="0"/>
        <v>30</v>
      </c>
      <c r="AB59" s="206"/>
    </row>
    <row r="60" spans="1:28" s="139" customFormat="1" ht="9">
      <c r="A60" s="134"/>
      <c r="B60" s="122" t="s">
        <v>92</v>
      </c>
      <c r="C60" s="221" t="s">
        <v>273</v>
      </c>
      <c r="D60" s="16" t="s">
        <v>214</v>
      </c>
      <c r="E60" s="165" t="e">
        <f>VLOOKUP(D60,'DANH SACH H'!#REF!,2,0)</f>
        <v>#REF!</v>
      </c>
      <c r="F60" s="165">
        <v>8</v>
      </c>
      <c r="G60" s="165">
        <v>8</v>
      </c>
      <c r="H60" s="165">
        <v>8</v>
      </c>
      <c r="I60" s="165">
        <v>8</v>
      </c>
      <c r="J60" s="165">
        <v>8</v>
      </c>
      <c r="K60" s="165">
        <v>8</v>
      </c>
      <c r="L60" s="165">
        <v>8</v>
      </c>
      <c r="M60" s="165">
        <v>4</v>
      </c>
      <c r="N60" s="165"/>
      <c r="O60" s="165"/>
      <c r="P60" s="165"/>
      <c r="Q60" s="165"/>
      <c r="R60" s="165"/>
      <c r="S60" s="165"/>
      <c r="T60" s="165"/>
      <c r="U60" s="165"/>
      <c r="V60" s="165"/>
      <c r="W60" s="165"/>
      <c r="X60" s="165"/>
      <c r="Y60" s="165"/>
      <c r="Z60" s="217"/>
      <c r="AA60" s="206"/>
      <c r="AB60" s="206"/>
    </row>
    <row r="61" spans="1:28" s="139" customFormat="1" ht="9">
      <c r="A61" s="134"/>
      <c r="B61" s="122" t="s">
        <v>130</v>
      </c>
      <c r="C61" s="221" t="s">
        <v>274</v>
      </c>
      <c r="D61" s="16" t="s">
        <v>214</v>
      </c>
      <c r="E61" s="165" t="e">
        <f>VLOOKUP(D61,'DANH SACH H'!#REF!,2,0)</f>
        <v>#REF!</v>
      </c>
      <c r="F61" s="165">
        <v>8</v>
      </c>
      <c r="G61" s="165">
        <v>8</v>
      </c>
      <c r="H61" s="165">
        <v>8</v>
      </c>
      <c r="I61" s="165">
        <v>8</v>
      </c>
      <c r="J61" s="165">
        <v>8</v>
      </c>
      <c r="K61" s="165">
        <v>8</v>
      </c>
      <c r="L61" s="165">
        <v>8</v>
      </c>
      <c r="M61" s="165">
        <v>4</v>
      </c>
      <c r="N61" s="165"/>
      <c r="O61" s="165"/>
      <c r="P61" s="165"/>
      <c r="Q61" s="165"/>
      <c r="R61" s="165"/>
      <c r="S61" s="165"/>
      <c r="T61" s="165"/>
      <c r="U61" s="165"/>
      <c r="V61" s="165"/>
      <c r="W61" s="165"/>
      <c r="X61" s="165"/>
      <c r="Y61" s="165"/>
      <c r="Z61" s="217"/>
      <c r="AA61" s="206"/>
      <c r="AB61" s="206"/>
    </row>
    <row r="62" spans="1:28" s="139" customFormat="1" ht="9">
      <c r="A62" s="134">
        <v>4</v>
      </c>
      <c r="B62" s="299" t="s">
        <v>136</v>
      </c>
      <c r="C62" s="318" t="s">
        <v>241</v>
      </c>
      <c r="D62" s="16" t="s">
        <v>214</v>
      </c>
      <c r="E62" s="165" t="e">
        <f>VLOOKUP(D62,'DANH SACH H'!#REF!,2,0)</f>
        <v>#REF!</v>
      </c>
      <c r="F62" s="165"/>
      <c r="G62" s="165"/>
      <c r="H62" s="165"/>
      <c r="I62" s="165">
        <v>8</v>
      </c>
      <c r="J62" s="165">
        <v>8</v>
      </c>
      <c r="K62" s="165">
        <v>8</v>
      </c>
      <c r="L62" s="165">
        <v>8</v>
      </c>
      <c r="M62" s="165">
        <v>8</v>
      </c>
      <c r="N62" s="165">
        <v>8</v>
      </c>
      <c r="O62" s="165">
        <v>8</v>
      </c>
      <c r="P62" s="165">
        <v>8</v>
      </c>
      <c r="Q62" s="165">
        <v>8</v>
      </c>
      <c r="R62" s="165">
        <v>8</v>
      </c>
      <c r="S62" s="165">
        <v>8</v>
      </c>
      <c r="T62" s="165">
        <v>8</v>
      </c>
      <c r="U62" s="165">
        <v>8</v>
      </c>
      <c r="V62" s="165">
        <v>16</v>
      </c>
      <c r="W62" s="165"/>
      <c r="X62" s="165"/>
      <c r="Y62" s="165"/>
      <c r="Z62" s="217"/>
      <c r="AA62" s="206">
        <f t="shared" si="0"/>
        <v>120</v>
      </c>
      <c r="AB62" s="206"/>
    </row>
    <row r="63" spans="1:28" s="139" customFormat="1" ht="9">
      <c r="A63" s="134">
        <v>5</v>
      </c>
      <c r="B63" s="135" t="s">
        <v>138</v>
      </c>
      <c r="C63" s="221" t="s">
        <v>142</v>
      </c>
      <c r="D63" s="16" t="s">
        <v>214</v>
      </c>
      <c r="E63" s="165" t="e">
        <f>VLOOKUP(D63,'DANH SACH H'!#REF!,2,0)</f>
        <v>#REF!</v>
      </c>
      <c r="F63" s="165"/>
      <c r="G63" s="165"/>
      <c r="H63" s="165">
        <v>4</v>
      </c>
      <c r="I63" s="165">
        <v>4</v>
      </c>
      <c r="J63" s="165">
        <v>4</v>
      </c>
      <c r="K63" s="165">
        <v>4</v>
      </c>
      <c r="L63" s="165">
        <v>4</v>
      </c>
      <c r="M63" s="165">
        <v>4</v>
      </c>
      <c r="N63" s="165">
        <v>4</v>
      </c>
      <c r="O63" s="165">
        <v>4</v>
      </c>
      <c r="P63" s="165">
        <v>4</v>
      </c>
      <c r="Q63" s="165">
        <v>4</v>
      </c>
      <c r="R63" s="165">
        <v>4</v>
      </c>
      <c r="S63" s="165">
        <v>4</v>
      </c>
      <c r="T63" s="165"/>
      <c r="U63" s="165"/>
      <c r="V63" s="165"/>
      <c r="W63" s="165"/>
      <c r="X63" s="165"/>
      <c r="Y63" s="165"/>
      <c r="Z63" s="217"/>
      <c r="AA63" s="206">
        <f t="shared" si="0"/>
        <v>48</v>
      </c>
      <c r="AB63" s="206"/>
    </row>
    <row r="64" spans="1:28" s="139" customFormat="1" ht="9">
      <c r="A64" s="134">
        <v>6</v>
      </c>
      <c r="B64" s="135" t="s">
        <v>138</v>
      </c>
      <c r="C64" s="221" t="s">
        <v>143</v>
      </c>
      <c r="D64" s="16" t="s">
        <v>214</v>
      </c>
      <c r="E64" s="165" t="e">
        <f>VLOOKUP(D64,'DANH SACH H'!#REF!,2,0)</f>
        <v>#REF!</v>
      </c>
      <c r="F64" s="165"/>
      <c r="G64" s="165"/>
      <c r="H64" s="165">
        <v>4</v>
      </c>
      <c r="I64" s="165">
        <v>4</v>
      </c>
      <c r="J64" s="165">
        <v>4</v>
      </c>
      <c r="K64" s="165">
        <v>4</v>
      </c>
      <c r="L64" s="165">
        <v>4</v>
      </c>
      <c r="M64" s="165">
        <v>4</v>
      </c>
      <c r="N64" s="165">
        <v>4</v>
      </c>
      <c r="O64" s="165">
        <v>4</v>
      </c>
      <c r="P64" s="165">
        <v>4</v>
      </c>
      <c r="Q64" s="165">
        <v>4</v>
      </c>
      <c r="R64" s="165">
        <v>4</v>
      </c>
      <c r="S64" s="165">
        <v>1</v>
      </c>
      <c r="T64" s="165"/>
      <c r="U64" s="165"/>
      <c r="V64" s="165"/>
      <c r="W64" s="165"/>
      <c r="X64" s="165"/>
      <c r="Y64" s="165"/>
      <c r="Z64" s="217"/>
      <c r="AA64" s="206">
        <f t="shared" si="0"/>
        <v>45</v>
      </c>
      <c r="AB64" s="206"/>
    </row>
    <row r="65" spans="1:28" s="139" customFormat="1" ht="9">
      <c r="A65" s="134">
        <v>7</v>
      </c>
      <c r="B65" s="135" t="s">
        <v>138</v>
      </c>
      <c r="C65" s="221" t="s">
        <v>144</v>
      </c>
      <c r="D65" s="16" t="s">
        <v>214</v>
      </c>
      <c r="E65" s="165" t="e">
        <f>VLOOKUP(D65,'DANH SACH H'!#REF!,2,0)</f>
        <v>#REF!</v>
      </c>
      <c r="F65" s="165"/>
      <c r="G65" s="165"/>
      <c r="H65" s="165">
        <v>4</v>
      </c>
      <c r="I65" s="165">
        <v>4</v>
      </c>
      <c r="J65" s="165">
        <v>4</v>
      </c>
      <c r="K65" s="165">
        <v>4</v>
      </c>
      <c r="L65" s="165">
        <v>4</v>
      </c>
      <c r="M65" s="165">
        <v>4</v>
      </c>
      <c r="N65" s="165">
        <v>4</v>
      </c>
      <c r="O65" s="165">
        <v>4</v>
      </c>
      <c r="P65" s="165"/>
      <c r="Q65" s="165"/>
      <c r="R65" s="165"/>
      <c r="S65" s="165"/>
      <c r="T65" s="165"/>
      <c r="U65" s="165"/>
      <c r="V65" s="165"/>
      <c r="W65" s="165"/>
      <c r="X65" s="165"/>
      <c r="Y65" s="165"/>
      <c r="Z65" s="217"/>
      <c r="AA65" s="206">
        <f t="shared" si="0"/>
        <v>32</v>
      </c>
      <c r="AB65" s="206"/>
    </row>
    <row r="66" spans="1:28" s="139" customFormat="1" ht="9.75" thickBot="1">
      <c r="A66" s="215">
        <v>8</v>
      </c>
      <c r="B66" s="246" t="s">
        <v>138</v>
      </c>
      <c r="C66" s="121" t="s">
        <v>150</v>
      </c>
      <c r="D66" s="112" t="s">
        <v>214</v>
      </c>
      <c r="E66" s="117" t="e">
        <f>VLOOKUP(D66,'DANH SACH H'!#REF!,2,0)</f>
        <v>#REF!</v>
      </c>
      <c r="F66" s="117"/>
      <c r="G66" s="117"/>
      <c r="H66" s="117">
        <v>4</v>
      </c>
      <c r="I66" s="117">
        <v>4</v>
      </c>
      <c r="J66" s="117">
        <v>4</v>
      </c>
      <c r="K66" s="117">
        <v>4</v>
      </c>
      <c r="L66" s="117">
        <v>4</v>
      </c>
      <c r="M66" s="117">
        <v>4</v>
      </c>
      <c r="N66" s="117">
        <v>4</v>
      </c>
      <c r="O66" s="117">
        <v>4</v>
      </c>
      <c r="P66" s="117"/>
      <c r="Q66" s="117"/>
      <c r="R66" s="117"/>
      <c r="S66" s="117"/>
      <c r="T66" s="117"/>
      <c r="U66" s="117"/>
      <c r="V66" s="117"/>
      <c r="W66" s="117"/>
      <c r="X66" s="117"/>
      <c r="Y66" s="117"/>
      <c r="Z66" s="230"/>
      <c r="AA66" s="206">
        <f t="shared" si="0"/>
        <v>32</v>
      </c>
      <c r="AB66" s="206"/>
    </row>
    <row r="67" spans="1:28" s="139" customFormat="1" ht="9">
      <c r="A67" s="161">
        <v>1</v>
      </c>
      <c r="B67" s="228" t="s">
        <v>138</v>
      </c>
      <c r="C67" s="231" t="s">
        <v>244</v>
      </c>
      <c r="D67" s="39" t="s">
        <v>243</v>
      </c>
      <c r="E67" s="216" t="e">
        <f>VLOOKUP(D67,'DANH SACH H'!#REF!,2,0)</f>
        <v>#REF!</v>
      </c>
      <c r="F67" s="216"/>
      <c r="G67" s="216"/>
      <c r="H67" s="216"/>
      <c r="I67" s="216"/>
      <c r="J67" s="216"/>
      <c r="K67" s="216"/>
      <c r="L67" s="216"/>
      <c r="M67" s="216"/>
      <c r="N67" s="216"/>
      <c r="O67" s="216">
        <v>4</v>
      </c>
      <c r="P67" s="216">
        <v>4</v>
      </c>
      <c r="Q67" s="216">
        <v>4</v>
      </c>
      <c r="R67" s="216">
        <v>4</v>
      </c>
      <c r="S67" s="216">
        <v>4</v>
      </c>
      <c r="T67" s="216">
        <v>4</v>
      </c>
      <c r="U67" s="216">
        <v>4</v>
      </c>
      <c r="V67" s="216">
        <v>2</v>
      </c>
      <c r="W67" s="216"/>
      <c r="X67" s="216"/>
      <c r="Y67" s="216"/>
      <c r="Z67" s="232"/>
      <c r="AA67" s="206">
        <f t="shared" si="0"/>
        <v>30</v>
      </c>
      <c r="AB67" s="206"/>
    </row>
    <row r="68" spans="1:28" s="139" customFormat="1" ht="9">
      <c r="A68" s="134">
        <v>2</v>
      </c>
      <c r="B68" s="135" t="s">
        <v>138</v>
      </c>
      <c r="C68" s="221" t="s">
        <v>245</v>
      </c>
      <c r="D68" s="16" t="s">
        <v>243</v>
      </c>
      <c r="E68" s="165" t="e">
        <f>VLOOKUP(D68,'DANH SACH H'!#REF!,2,0)</f>
        <v>#REF!</v>
      </c>
      <c r="F68" s="165"/>
      <c r="G68" s="165"/>
      <c r="H68" s="165"/>
      <c r="I68" s="165"/>
      <c r="J68" s="167"/>
      <c r="K68" s="167"/>
      <c r="L68" s="167"/>
      <c r="M68" s="167"/>
      <c r="N68" s="167"/>
      <c r="O68" s="165"/>
      <c r="P68" s="165"/>
      <c r="Q68" s="165"/>
      <c r="R68" s="165"/>
      <c r="S68" s="165"/>
      <c r="T68" s="165"/>
      <c r="U68" s="165"/>
      <c r="V68" s="165"/>
      <c r="W68" s="165"/>
      <c r="X68" s="165"/>
      <c r="Y68" s="165"/>
      <c r="Z68" s="217"/>
      <c r="AA68" s="206">
        <f t="shared" si="0"/>
        <v>0</v>
      </c>
      <c r="AB68" s="206"/>
    </row>
    <row r="69" spans="1:28" s="139" customFormat="1" ht="9">
      <c r="A69" s="134">
        <v>3</v>
      </c>
      <c r="B69" s="135" t="s">
        <v>73</v>
      </c>
      <c r="C69" s="221" t="s">
        <v>186</v>
      </c>
      <c r="D69" s="16" t="s">
        <v>243</v>
      </c>
      <c r="E69" s="165" t="e">
        <f>VLOOKUP(D69,'DANH SACH H'!#REF!,2,0)</f>
        <v>#REF!</v>
      </c>
      <c r="F69" s="165">
        <v>4</v>
      </c>
      <c r="G69" s="165">
        <v>4</v>
      </c>
      <c r="H69" s="165">
        <v>4</v>
      </c>
      <c r="I69" s="165">
        <v>4</v>
      </c>
      <c r="J69" s="165">
        <v>4</v>
      </c>
      <c r="K69" s="165">
        <v>4</v>
      </c>
      <c r="L69" s="165">
        <v>4</v>
      </c>
      <c r="M69" s="165">
        <v>4</v>
      </c>
      <c r="N69" s="165">
        <v>4</v>
      </c>
      <c r="O69" s="165">
        <v>4</v>
      </c>
      <c r="P69" s="165">
        <v>4</v>
      </c>
      <c r="Q69" s="165">
        <v>8</v>
      </c>
      <c r="R69" s="165">
        <v>8</v>
      </c>
      <c r="S69" s="165">
        <v>8</v>
      </c>
      <c r="T69" s="165">
        <v>7</v>
      </c>
      <c r="U69" s="165"/>
      <c r="V69" s="165"/>
      <c r="W69" s="165"/>
      <c r="X69" s="165"/>
      <c r="Y69" s="165"/>
      <c r="Z69" s="217"/>
      <c r="AA69" s="206">
        <f t="shared" si="0"/>
        <v>75</v>
      </c>
      <c r="AB69" s="206"/>
    </row>
    <row r="70" spans="1:28" s="139" customFormat="1" ht="18">
      <c r="A70" s="134">
        <v>4</v>
      </c>
      <c r="B70" s="135" t="s">
        <v>73</v>
      </c>
      <c r="C70" s="221" t="s">
        <v>187</v>
      </c>
      <c r="D70" s="16" t="s">
        <v>243</v>
      </c>
      <c r="E70" s="165" t="e">
        <f>VLOOKUP(D70,'DANH SACH H'!#REF!,2,0)</f>
        <v>#REF!</v>
      </c>
      <c r="F70" s="165">
        <v>3</v>
      </c>
      <c r="G70" s="165">
        <v>3</v>
      </c>
      <c r="H70" s="165">
        <v>3</v>
      </c>
      <c r="I70" s="165">
        <v>3</v>
      </c>
      <c r="J70" s="165">
        <v>3</v>
      </c>
      <c r="K70" s="165">
        <v>3</v>
      </c>
      <c r="L70" s="165">
        <v>3</v>
      </c>
      <c r="M70" s="165">
        <v>3</v>
      </c>
      <c r="N70" s="165">
        <v>3</v>
      </c>
      <c r="O70" s="165">
        <v>3</v>
      </c>
      <c r="P70" s="165">
        <v>3</v>
      </c>
      <c r="Q70" s="165">
        <v>3</v>
      </c>
      <c r="R70" s="165">
        <v>3</v>
      </c>
      <c r="S70" s="165">
        <v>3</v>
      </c>
      <c r="T70" s="165">
        <v>3</v>
      </c>
      <c r="U70" s="165"/>
      <c r="V70" s="165"/>
      <c r="W70" s="165"/>
      <c r="X70" s="165"/>
      <c r="Y70" s="165"/>
      <c r="Z70" s="217"/>
      <c r="AA70" s="206">
        <f t="shared" si="0"/>
        <v>45</v>
      </c>
      <c r="AB70" s="206"/>
    </row>
    <row r="71" spans="1:28" s="139" customFormat="1" ht="9">
      <c r="A71" s="134">
        <v>5</v>
      </c>
      <c r="B71" s="135" t="s">
        <v>70</v>
      </c>
      <c r="C71" s="221" t="s">
        <v>189</v>
      </c>
      <c r="D71" s="16" t="s">
        <v>243</v>
      </c>
      <c r="E71" s="165" t="e">
        <f>VLOOKUP(D71,'DANH SACH H'!#REF!,2,0)</f>
        <v>#REF!</v>
      </c>
      <c r="F71" s="165"/>
      <c r="G71" s="165">
        <v>6</v>
      </c>
      <c r="H71" s="165">
        <v>6</v>
      </c>
      <c r="I71" s="165">
        <v>6</v>
      </c>
      <c r="J71" s="165">
        <v>6</v>
      </c>
      <c r="K71" s="165">
        <v>6</v>
      </c>
      <c r="L71" s="165">
        <v>6</v>
      </c>
      <c r="M71" s="165">
        <v>6</v>
      </c>
      <c r="N71" s="165">
        <v>6</v>
      </c>
      <c r="O71" s="165">
        <v>6</v>
      </c>
      <c r="P71" s="165">
        <v>6</v>
      </c>
      <c r="Q71" s="165">
        <v>6</v>
      </c>
      <c r="R71" s="165">
        <v>6</v>
      </c>
      <c r="S71" s="165">
        <v>6</v>
      </c>
      <c r="T71" s="165">
        <v>6</v>
      </c>
      <c r="U71" s="165">
        <v>6</v>
      </c>
      <c r="V71" s="165"/>
      <c r="W71" s="165"/>
      <c r="X71" s="165"/>
      <c r="Y71" s="165"/>
      <c r="Z71" s="217"/>
      <c r="AA71" s="206">
        <f t="shared" si="0"/>
        <v>90</v>
      </c>
      <c r="AB71" s="206"/>
    </row>
    <row r="72" spans="1:28" s="139" customFormat="1" ht="9">
      <c r="A72" s="134">
        <v>6</v>
      </c>
      <c r="B72" s="135" t="s">
        <v>71</v>
      </c>
      <c r="C72" s="221" t="s">
        <v>188</v>
      </c>
      <c r="D72" s="16" t="s">
        <v>243</v>
      </c>
      <c r="E72" s="165" t="e">
        <f>VLOOKUP(D72,'DANH SACH H'!#REF!,2,0)</f>
        <v>#REF!</v>
      </c>
      <c r="F72" s="165">
        <v>6</v>
      </c>
      <c r="G72" s="165">
        <v>6</v>
      </c>
      <c r="H72" s="165">
        <v>6</v>
      </c>
      <c r="I72" s="165">
        <v>6</v>
      </c>
      <c r="J72" s="165">
        <v>9</v>
      </c>
      <c r="K72" s="165">
        <v>9</v>
      </c>
      <c r="L72" s="165">
        <v>9</v>
      </c>
      <c r="M72" s="165">
        <v>9</v>
      </c>
      <c r="N72" s="165">
        <v>9</v>
      </c>
      <c r="O72" s="165">
        <v>9</v>
      </c>
      <c r="P72" s="165">
        <v>9</v>
      </c>
      <c r="Q72" s="165">
        <v>9</v>
      </c>
      <c r="R72" s="165">
        <v>6</v>
      </c>
      <c r="S72" s="165">
        <v>6</v>
      </c>
      <c r="T72" s="165">
        <v>6</v>
      </c>
      <c r="U72" s="165">
        <v>6</v>
      </c>
      <c r="V72" s="165"/>
      <c r="W72" s="165"/>
      <c r="X72" s="165"/>
      <c r="Y72" s="165"/>
      <c r="Z72" s="217"/>
      <c r="AA72" s="206">
        <f t="shared" si="0"/>
        <v>120</v>
      </c>
      <c r="AB72" s="206"/>
    </row>
    <row r="73" spans="1:28" s="139" customFormat="1" ht="9">
      <c r="A73" s="134">
        <v>7</v>
      </c>
      <c r="B73" s="135" t="s">
        <v>138</v>
      </c>
      <c r="C73" s="221" t="s">
        <v>142</v>
      </c>
      <c r="D73" s="16" t="s">
        <v>243</v>
      </c>
      <c r="E73" s="165" t="e">
        <f>VLOOKUP(D73,'DANH SACH H'!#REF!,2,0)</f>
        <v>#REF!</v>
      </c>
      <c r="F73" s="165"/>
      <c r="G73" s="165">
        <v>4</v>
      </c>
      <c r="H73" s="165">
        <v>4</v>
      </c>
      <c r="I73" s="165">
        <v>4</v>
      </c>
      <c r="J73" s="165">
        <v>4</v>
      </c>
      <c r="K73" s="165">
        <v>4</v>
      </c>
      <c r="L73" s="165">
        <v>4</v>
      </c>
      <c r="M73" s="165">
        <v>4</v>
      </c>
      <c r="N73" s="165">
        <v>4</v>
      </c>
      <c r="O73" s="165">
        <v>4</v>
      </c>
      <c r="P73" s="165">
        <v>4</v>
      </c>
      <c r="Q73" s="165">
        <v>4</v>
      </c>
      <c r="R73" s="165">
        <v>4</v>
      </c>
      <c r="S73" s="165"/>
      <c r="T73" s="165"/>
      <c r="U73" s="165"/>
      <c r="V73" s="165"/>
      <c r="W73" s="165"/>
      <c r="X73" s="165"/>
      <c r="Y73" s="165"/>
      <c r="Z73" s="217"/>
      <c r="AA73" s="206">
        <f t="shared" si="0"/>
        <v>48</v>
      </c>
      <c r="AB73" s="206"/>
    </row>
    <row r="74" spans="1:28" s="139" customFormat="1" ht="9">
      <c r="A74" s="134">
        <v>8</v>
      </c>
      <c r="B74" s="135" t="s">
        <v>138</v>
      </c>
      <c r="C74" s="221" t="s">
        <v>143</v>
      </c>
      <c r="D74" s="16" t="s">
        <v>243</v>
      </c>
      <c r="E74" s="165" t="e">
        <f>VLOOKUP(D74,'DANH SACH H'!#REF!,2,0)</f>
        <v>#REF!</v>
      </c>
      <c r="F74" s="165"/>
      <c r="G74" s="165">
        <v>4</v>
      </c>
      <c r="H74" s="165">
        <v>4</v>
      </c>
      <c r="I74" s="165">
        <v>4</v>
      </c>
      <c r="J74" s="165">
        <v>4</v>
      </c>
      <c r="K74" s="165">
        <v>4</v>
      </c>
      <c r="L74" s="165">
        <v>4</v>
      </c>
      <c r="M74" s="165">
        <v>4</v>
      </c>
      <c r="N74" s="165">
        <v>4</v>
      </c>
      <c r="O74" s="165">
        <v>4</v>
      </c>
      <c r="P74" s="165">
        <v>4</v>
      </c>
      <c r="Q74" s="165">
        <v>4</v>
      </c>
      <c r="R74" s="165">
        <v>1</v>
      </c>
      <c r="S74" s="165"/>
      <c r="T74" s="165"/>
      <c r="U74" s="165"/>
      <c r="V74" s="165"/>
      <c r="W74" s="165"/>
      <c r="X74" s="165"/>
      <c r="Y74" s="165"/>
      <c r="Z74" s="217"/>
      <c r="AA74" s="206">
        <f t="shared" si="0"/>
        <v>45</v>
      </c>
      <c r="AB74" s="206"/>
    </row>
    <row r="75" spans="1:28" s="139" customFormat="1" ht="9">
      <c r="A75" s="134">
        <v>9</v>
      </c>
      <c r="B75" s="135" t="s">
        <v>138</v>
      </c>
      <c r="C75" s="221" t="s">
        <v>144</v>
      </c>
      <c r="D75" s="16" t="s">
        <v>243</v>
      </c>
      <c r="E75" s="165" t="e">
        <f>VLOOKUP(D75,'DANH SACH H'!#REF!,2,0)</f>
        <v>#REF!</v>
      </c>
      <c r="F75" s="165"/>
      <c r="G75" s="165">
        <v>4</v>
      </c>
      <c r="H75" s="165">
        <v>4</v>
      </c>
      <c r="I75" s="165">
        <v>4</v>
      </c>
      <c r="J75" s="165">
        <v>4</v>
      </c>
      <c r="K75" s="165">
        <v>4</v>
      </c>
      <c r="L75" s="165">
        <v>4</v>
      </c>
      <c r="M75" s="165">
        <v>4</v>
      </c>
      <c r="N75" s="165">
        <v>4</v>
      </c>
      <c r="O75" s="165"/>
      <c r="P75" s="165"/>
      <c r="Q75" s="165"/>
      <c r="R75" s="165"/>
      <c r="S75" s="165"/>
      <c r="T75" s="165"/>
      <c r="U75" s="165"/>
      <c r="V75" s="165"/>
      <c r="W75" s="165"/>
      <c r="X75" s="165"/>
      <c r="Y75" s="165"/>
      <c r="Z75" s="217"/>
      <c r="AA75" s="206">
        <f t="shared" si="0"/>
        <v>32</v>
      </c>
      <c r="AB75" s="206"/>
    </row>
    <row r="76" spans="1:28" s="139" customFormat="1" ht="9">
      <c r="A76" s="134">
        <v>10</v>
      </c>
      <c r="B76" s="135" t="s">
        <v>138</v>
      </c>
      <c r="C76" s="221" t="s">
        <v>150</v>
      </c>
      <c r="D76" s="16" t="s">
        <v>243</v>
      </c>
      <c r="E76" s="165" t="e">
        <f>VLOOKUP(D76,'DANH SACH H'!#REF!,2,0)</f>
        <v>#REF!</v>
      </c>
      <c r="F76" s="165"/>
      <c r="G76" s="165"/>
      <c r="H76" s="165"/>
      <c r="I76" s="165"/>
      <c r="J76" s="167"/>
      <c r="K76" s="167"/>
      <c r="L76" s="167"/>
      <c r="M76" s="167"/>
      <c r="N76" s="167"/>
      <c r="O76" s="165">
        <v>4</v>
      </c>
      <c r="P76" s="165">
        <v>4</v>
      </c>
      <c r="Q76" s="165">
        <v>4</v>
      </c>
      <c r="R76" s="165">
        <v>4</v>
      </c>
      <c r="S76" s="165">
        <v>4</v>
      </c>
      <c r="T76" s="165">
        <v>4</v>
      </c>
      <c r="U76" s="165">
        <v>4</v>
      </c>
      <c r="V76" s="165">
        <v>4</v>
      </c>
      <c r="W76" s="165"/>
      <c r="X76" s="165"/>
      <c r="Y76" s="165"/>
      <c r="Z76" s="217"/>
      <c r="AA76" s="206">
        <f t="shared" si="0"/>
        <v>32</v>
      </c>
      <c r="AB76" s="206"/>
    </row>
    <row r="77" spans="1:28" s="139" customFormat="1" ht="9.75" thickBot="1">
      <c r="A77" s="215"/>
      <c r="B77" s="246" t="s">
        <v>130</v>
      </c>
      <c r="C77" s="116" t="s">
        <v>124</v>
      </c>
      <c r="D77" s="112" t="s">
        <v>243</v>
      </c>
      <c r="E77" s="117" t="e">
        <f>VLOOKUP(D77,'DANH SACH H'!#REF!,2,0)</f>
        <v>#REF!</v>
      </c>
      <c r="F77" s="117"/>
      <c r="G77" s="117"/>
      <c r="H77" s="117"/>
      <c r="I77" s="117"/>
      <c r="J77" s="117"/>
      <c r="K77" s="117"/>
      <c r="L77" s="117"/>
      <c r="M77" s="117"/>
      <c r="N77" s="117"/>
      <c r="O77" s="117"/>
      <c r="P77" s="117"/>
      <c r="Q77" s="117"/>
      <c r="R77" s="117"/>
      <c r="S77" s="117"/>
      <c r="T77" s="117"/>
      <c r="U77" s="117"/>
      <c r="V77" s="117"/>
      <c r="W77" s="117"/>
      <c r="X77" s="117"/>
      <c r="Y77" s="117"/>
      <c r="Z77" s="230"/>
      <c r="AA77" s="206">
        <f t="shared" si="0"/>
        <v>0</v>
      </c>
      <c r="AB77" s="206"/>
    </row>
    <row r="78" spans="1:28" s="139" customFormat="1" ht="9.75" thickBot="1">
      <c r="A78" s="161">
        <v>1</v>
      </c>
      <c r="B78" s="228" t="s">
        <v>138</v>
      </c>
      <c r="C78" s="231" t="s">
        <v>244</v>
      </c>
      <c r="D78" s="39" t="s">
        <v>322</v>
      </c>
      <c r="E78" s="216" t="e">
        <f>VLOOKUP(D78,'DANH SACH H'!#REF!,2,0)</f>
        <v>#REF!</v>
      </c>
      <c r="F78" s="216">
        <v>4</v>
      </c>
      <c r="G78" s="216">
        <v>4</v>
      </c>
      <c r="H78" s="216">
        <v>4</v>
      </c>
      <c r="I78" s="216">
        <v>4</v>
      </c>
      <c r="J78" s="216">
        <v>4</v>
      </c>
      <c r="K78" s="216">
        <v>4</v>
      </c>
      <c r="L78" s="216">
        <v>4</v>
      </c>
      <c r="M78" s="216">
        <v>4</v>
      </c>
      <c r="N78" s="216">
        <v>4</v>
      </c>
      <c r="O78" s="216">
        <v>4</v>
      </c>
      <c r="P78" s="216">
        <v>4</v>
      </c>
      <c r="Q78" s="216">
        <v>4</v>
      </c>
      <c r="R78" s="216">
        <v>4</v>
      </c>
      <c r="S78" s="216">
        <v>4</v>
      </c>
      <c r="T78" s="216">
        <v>4</v>
      </c>
      <c r="U78" s="216"/>
      <c r="V78" s="216"/>
      <c r="W78" s="216"/>
      <c r="X78" s="216"/>
      <c r="Y78" s="216"/>
      <c r="Z78" s="232"/>
      <c r="AA78" s="206">
        <f t="shared" si="0"/>
        <v>60</v>
      </c>
      <c r="AB78" s="206"/>
    </row>
    <row r="79" spans="1:28" s="139" customFormat="1" ht="9.75" thickBot="1">
      <c r="A79" s="134">
        <v>2</v>
      </c>
      <c r="B79" s="135" t="s">
        <v>138</v>
      </c>
      <c r="C79" s="221" t="s">
        <v>245</v>
      </c>
      <c r="D79" s="39" t="s">
        <v>322</v>
      </c>
      <c r="E79" s="165" t="e">
        <f>VLOOKUP(D79,'DANH SACH H'!#REF!,2,0)</f>
        <v>#REF!</v>
      </c>
      <c r="F79" s="165"/>
      <c r="G79" s="165"/>
      <c r="H79" s="165"/>
      <c r="I79" s="165"/>
      <c r="J79" s="165"/>
      <c r="K79" s="165"/>
      <c r="L79" s="165"/>
      <c r="M79" s="165"/>
      <c r="N79" s="165"/>
      <c r="O79" s="165"/>
      <c r="P79" s="165"/>
      <c r="Q79" s="165"/>
      <c r="R79" s="165"/>
      <c r="S79" s="165"/>
      <c r="T79" s="165"/>
      <c r="U79" s="165"/>
      <c r="V79" s="165"/>
      <c r="W79" s="165"/>
      <c r="X79" s="165"/>
      <c r="Y79" s="165"/>
      <c r="Z79" s="217"/>
      <c r="AA79" s="206">
        <f aca="true" t="shared" si="1" ref="AA79:AA93">SUM(F79:Y79)</f>
        <v>0</v>
      </c>
      <c r="AB79" s="206"/>
    </row>
    <row r="80" spans="1:28" s="139" customFormat="1" ht="9.75" thickBot="1">
      <c r="A80" s="134">
        <v>3</v>
      </c>
      <c r="B80" s="135" t="s">
        <v>73</v>
      </c>
      <c r="C80" s="221" t="s">
        <v>186</v>
      </c>
      <c r="D80" s="39" t="s">
        <v>322</v>
      </c>
      <c r="E80" s="165" t="e">
        <f>VLOOKUP(D80,'DANH SACH H'!#REF!,2,0)</f>
        <v>#REF!</v>
      </c>
      <c r="F80" s="165">
        <v>4</v>
      </c>
      <c r="G80" s="165">
        <v>4</v>
      </c>
      <c r="H80" s="165">
        <v>4</v>
      </c>
      <c r="I80" s="165">
        <v>4</v>
      </c>
      <c r="J80" s="165">
        <v>4</v>
      </c>
      <c r="K80" s="165">
        <v>4</v>
      </c>
      <c r="L80" s="165">
        <v>4</v>
      </c>
      <c r="M80" s="165">
        <v>4</v>
      </c>
      <c r="N80" s="165">
        <v>4</v>
      </c>
      <c r="O80" s="165">
        <v>4</v>
      </c>
      <c r="P80" s="165">
        <v>4</v>
      </c>
      <c r="Q80" s="165">
        <v>4</v>
      </c>
      <c r="R80" s="165">
        <v>4</v>
      </c>
      <c r="S80" s="165">
        <v>4</v>
      </c>
      <c r="T80" s="165">
        <v>4</v>
      </c>
      <c r="U80" s="165">
        <v>4</v>
      </c>
      <c r="V80" s="165">
        <v>4</v>
      </c>
      <c r="W80" s="165">
        <v>4</v>
      </c>
      <c r="X80" s="165">
        <v>3</v>
      </c>
      <c r="Y80" s="165"/>
      <c r="Z80" s="217"/>
      <c r="AA80" s="206">
        <f t="shared" si="1"/>
        <v>75</v>
      </c>
      <c r="AB80" s="206"/>
    </row>
    <row r="81" spans="1:28" s="139" customFormat="1" ht="18" customHeight="1" thickBot="1">
      <c r="A81" s="134">
        <v>4</v>
      </c>
      <c r="B81" s="135" t="s">
        <v>73</v>
      </c>
      <c r="C81" s="221" t="s">
        <v>187</v>
      </c>
      <c r="D81" s="39" t="s">
        <v>322</v>
      </c>
      <c r="E81" s="165" t="e">
        <f>VLOOKUP(D81,'DANH SACH H'!#REF!,2,0)</f>
        <v>#REF!</v>
      </c>
      <c r="F81" s="165">
        <v>4</v>
      </c>
      <c r="G81" s="165">
        <v>4</v>
      </c>
      <c r="H81" s="165">
        <v>4</v>
      </c>
      <c r="I81" s="165">
        <v>4</v>
      </c>
      <c r="J81" s="165">
        <v>4</v>
      </c>
      <c r="K81" s="165">
        <v>4</v>
      </c>
      <c r="L81" s="165">
        <v>4</v>
      </c>
      <c r="M81" s="165">
        <v>4</v>
      </c>
      <c r="N81" s="165">
        <v>4</v>
      </c>
      <c r="O81" s="165">
        <v>4</v>
      </c>
      <c r="P81" s="165">
        <v>4</v>
      </c>
      <c r="Q81" s="165">
        <v>1</v>
      </c>
      <c r="R81" s="165"/>
      <c r="S81" s="165"/>
      <c r="T81" s="165"/>
      <c r="U81" s="165"/>
      <c r="V81" s="165"/>
      <c r="W81" s="165"/>
      <c r="X81" s="165"/>
      <c r="Y81" s="165"/>
      <c r="Z81" s="217"/>
      <c r="AA81" s="206">
        <f t="shared" si="1"/>
        <v>45</v>
      </c>
      <c r="AB81" s="206"/>
    </row>
    <row r="82" spans="1:28" s="139" customFormat="1" ht="9.75" thickBot="1">
      <c r="A82" s="134">
        <v>5</v>
      </c>
      <c r="B82" s="243" t="s">
        <v>70</v>
      </c>
      <c r="C82" s="221" t="s">
        <v>189</v>
      </c>
      <c r="D82" s="39" t="s">
        <v>322</v>
      </c>
      <c r="E82" s="165" t="e">
        <f>VLOOKUP(D82,'DANH SACH H'!#REF!,2,0)</f>
        <v>#REF!</v>
      </c>
      <c r="F82" s="165"/>
      <c r="G82" s="165">
        <v>6</v>
      </c>
      <c r="H82" s="165">
        <v>6</v>
      </c>
      <c r="I82" s="165">
        <v>6</v>
      </c>
      <c r="J82" s="165">
        <v>6</v>
      </c>
      <c r="K82" s="165">
        <v>6</v>
      </c>
      <c r="L82" s="165">
        <v>6</v>
      </c>
      <c r="M82" s="165">
        <v>6</v>
      </c>
      <c r="N82" s="165">
        <v>6</v>
      </c>
      <c r="O82" s="165">
        <v>6</v>
      </c>
      <c r="P82" s="165">
        <v>6</v>
      </c>
      <c r="Q82" s="165">
        <v>6</v>
      </c>
      <c r="R82" s="165">
        <v>6</v>
      </c>
      <c r="S82" s="165">
        <v>6</v>
      </c>
      <c r="T82" s="165">
        <v>6</v>
      </c>
      <c r="U82" s="165">
        <v>6</v>
      </c>
      <c r="V82" s="165"/>
      <c r="W82" s="165"/>
      <c r="X82" s="165"/>
      <c r="Y82" s="165"/>
      <c r="Z82" s="217"/>
      <c r="AA82" s="206">
        <f t="shared" si="1"/>
        <v>90</v>
      </c>
      <c r="AB82" s="206"/>
    </row>
    <row r="83" spans="1:28" s="139" customFormat="1" ht="9.75" thickBot="1">
      <c r="A83" s="134">
        <v>6</v>
      </c>
      <c r="B83" s="135" t="s">
        <v>71</v>
      </c>
      <c r="C83" s="221" t="s">
        <v>188</v>
      </c>
      <c r="D83" s="39" t="s">
        <v>322</v>
      </c>
      <c r="E83" s="165" t="e">
        <f>VLOOKUP(D83,'DANH SACH H'!#REF!,2,0)</f>
        <v>#REF!</v>
      </c>
      <c r="F83" s="165">
        <v>6</v>
      </c>
      <c r="G83" s="165">
        <v>6</v>
      </c>
      <c r="H83" s="165">
        <v>6</v>
      </c>
      <c r="I83" s="165">
        <v>6</v>
      </c>
      <c r="J83" s="165">
        <v>9</v>
      </c>
      <c r="K83" s="165">
        <v>9</v>
      </c>
      <c r="L83" s="165">
        <v>9</v>
      </c>
      <c r="M83" s="165">
        <v>9</v>
      </c>
      <c r="N83" s="165">
        <v>9</v>
      </c>
      <c r="O83" s="165">
        <v>9</v>
      </c>
      <c r="P83" s="165">
        <v>9</v>
      </c>
      <c r="Q83" s="165">
        <v>9</v>
      </c>
      <c r="R83" s="165">
        <v>6</v>
      </c>
      <c r="S83" s="165">
        <v>6</v>
      </c>
      <c r="T83" s="165">
        <v>6</v>
      </c>
      <c r="U83" s="165">
        <v>6</v>
      </c>
      <c r="V83" s="165"/>
      <c r="W83" s="165"/>
      <c r="X83" s="165"/>
      <c r="Y83" s="165"/>
      <c r="Z83" s="217"/>
      <c r="AA83" s="206">
        <f t="shared" si="1"/>
        <v>120</v>
      </c>
      <c r="AB83" s="206"/>
    </row>
    <row r="84" spans="1:28" s="139" customFormat="1" ht="9.75" thickBot="1">
      <c r="A84" s="207"/>
      <c r="B84" s="135" t="s">
        <v>422</v>
      </c>
      <c r="C84" s="323" t="s">
        <v>421</v>
      </c>
      <c r="D84" s="39" t="s">
        <v>322</v>
      </c>
      <c r="E84" s="165" t="e">
        <f>VLOOKUP(D84,'DANH SACH H'!#REF!,2,0)</f>
        <v>#REF!</v>
      </c>
      <c r="F84" s="218">
        <v>3</v>
      </c>
      <c r="G84" s="218">
        <v>3</v>
      </c>
      <c r="H84" s="218">
        <v>3</v>
      </c>
      <c r="I84" s="218">
        <v>3</v>
      </c>
      <c r="J84" s="218">
        <v>3</v>
      </c>
      <c r="K84" s="218">
        <v>3</v>
      </c>
      <c r="L84" s="218">
        <v>3</v>
      </c>
      <c r="M84" s="218">
        <v>3</v>
      </c>
      <c r="N84" s="218">
        <v>3</v>
      </c>
      <c r="O84" s="218">
        <v>3</v>
      </c>
      <c r="P84" s="218"/>
      <c r="Q84" s="218"/>
      <c r="R84" s="218"/>
      <c r="S84" s="218"/>
      <c r="T84" s="218"/>
      <c r="U84" s="218"/>
      <c r="V84" s="218"/>
      <c r="W84" s="218"/>
      <c r="X84" s="218"/>
      <c r="Y84" s="218"/>
      <c r="Z84" s="219"/>
      <c r="AA84" s="206">
        <f t="shared" si="1"/>
        <v>30</v>
      </c>
      <c r="AB84" s="206"/>
    </row>
    <row r="85" spans="1:28" s="139" customFormat="1" ht="9.75" thickBot="1">
      <c r="A85" s="207"/>
      <c r="B85" s="135"/>
      <c r="C85" s="323" t="s">
        <v>423</v>
      </c>
      <c r="D85" s="39" t="s">
        <v>322</v>
      </c>
      <c r="E85" s="165" t="e">
        <f>VLOOKUP(D85,'DANH SACH H'!#REF!,2,0)</f>
        <v>#REF!</v>
      </c>
      <c r="F85" s="218"/>
      <c r="G85" s="218"/>
      <c r="H85" s="218"/>
      <c r="I85" s="218"/>
      <c r="J85" s="218"/>
      <c r="K85" s="218"/>
      <c r="L85" s="218"/>
      <c r="M85" s="218"/>
      <c r="N85" s="218"/>
      <c r="O85" s="218"/>
      <c r="P85" s="218">
        <v>3</v>
      </c>
      <c r="Q85" s="218">
        <v>3</v>
      </c>
      <c r="R85" s="218">
        <v>3</v>
      </c>
      <c r="S85" s="218">
        <v>3</v>
      </c>
      <c r="T85" s="218">
        <v>3</v>
      </c>
      <c r="U85" s="218"/>
      <c r="V85" s="218"/>
      <c r="W85" s="218"/>
      <c r="X85" s="218"/>
      <c r="Y85" s="218"/>
      <c r="Z85" s="219"/>
      <c r="AA85" s="206">
        <f t="shared" si="1"/>
        <v>15</v>
      </c>
      <c r="AB85" s="206"/>
    </row>
    <row r="86" spans="1:28" s="139" customFormat="1" ht="9.75" thickBot="1">
      <c r="A86" s="207"/>
      <c r="B86" s="135"/>
      <c r="C86" s="323" t="s">
        <v>424</v>
      </c>
      <c r="D86" s="39" t="s">
        <v>322</v>
      </c>
      <c r="E86" s="165" t="e">
        <f>VLOOKUP(D86,'DANH SACH H'!#REF!,2,0)</f>
        <v>#REF!</v>
      </c>
      <c r="F86" s="218">
        <v>3</v>
      </c>
      <c r="G86" s="218">
        <v>3</v>
      </c>
      <c r="H86" s="218">
        <v>3</v>
      </c>
      <c r="I86" s="218">
        <v>3</v>
      </c>
      <c r="J86" s="218">
        <v>3</v>
      </c>
      <c r="K86" s="218">
        <v>3</v>
      </c>
      <c r="L86" s="218">
        <v>3</v>
      </c>
      <c r="M86" s="218">
        <v>3</v>
      </c>
      <c r="N86" s="218">
        <v>3</v>
      </c>
      <c r="O86" s="218">
        <v>3</v>
      </c>
      <c r="P86" s="218">
        <v>3</v>
      </c>
      <c r="Q86" s="218">
        <v>3</v>
      </c>
      <c r="R86" s="218">
        <v>3</v>
      </c>
      <c r="S86" s="218">
        <v>3</v>
      </c>
      <c r="T86" s="218">
        <v>3</v>
      </c>
      <c r="U86" s="218">
        <v>3</v>
      </c>
      <c r="V86" s="218">
        <v>3</v>
      </c>
      <c r="W86" s="218">
        <v>3</v>
      </c>
      <c r="X86" s="218">
        <v>3</v>
      </c>
      <c r="Y86" s="218">
        <v>3</v>
      </c>
      <c r="Z86" s="219"/>
      <c r="AA86" s="206">
        <f t="shared" si="1"/>
        <v>60</v>
      </c>
      <c r="AB86" s="206"/>
    </row>
    <row r="87" spans="1:28" s="139" customFormat="1" ht="9.75" thickBot="1">
      <c r="A87" s="31">
        <v>9</v>
      </c>
      <c r="B87" s="122" t="s">
        <v>92</v>
      </c>
      <c r="C87" s="245" t="s">
        <v>124</v>
      </c>
      <c r="D87" s="39" t="s">
        <v>322</v>
      </c>
      <c r="E87" s="223" t="e">
        <f>VLOOKUP(D87,'DANH SACH H'!#REF!,2,0)</f>
        <v>#REF!</v>
      </c>
      <c r="F87" s="223"/>
      <c r="G87" s="223"/>
      <c r="H87" s="223"/>
      <c r="I87" s="223"/>
      <c r="J87" s="223"/>
      <c r="K87" s="223"/>
      <c r="L87" s="223"/>
      <c r="M87" s="223"/>
      <c r="N87" s="223"/>
      <c r="O87" s="223"/>
      <c r="P87" s="223"/>
      <c r="Q87" s="223"/>
      <c r="R87" s="223"/>
      <c r="S87" s="223"/>
      <c r="T87" s="223"/>
      <c r="U87" s="223"/>
      <c r="V87" s="223"/>
      <c r="W87" s="223"/>
      <c r="X87" s="223"/>
      <c r="Y87" s="223"/>
      <c r="Z87" s="224"/>
      <c r="AA87" s="206">
        <f t="shared" si="1"/>
        <v>0</v>
      </c>
      <c r="AB87" s="206"/>
    </row>
    <row r="88" spans="1:28" s="139" customFormat="1" ht="10.5" thickBot="1" thickTop="1">
      <c r="A88" s="207"/>
      <c r="B88" s="135" t="s">
        <v>138</v>
      </c>
      <c r="C88" s="323" t="s">
        <v>424</v>
      </c>
      <c r="D88" s="39" t="s">
        <v>427</v>
      </c>
      <c r="E88" s="165">
        <v>2</v>
      </c>
      <c r="F88" s="218">
        <v>3</v>
      </c>
      <c r="G88" s="218">
        <v>3</v>
      </c>
      <c r="H88" s="218">
        <v>3</v>
      </c>
      <c r="I88" s="218">
        <v>3</v>
      </c>
      <c r="J88" s="218">
        <v>3</v>
      </c>
      <c r="K88" s="218">
        <v>3</v>
      </c>
      <c r="L88" s="218">
        <v>3</v>
      </c>
      <c r="M88" s="218">
        <v>3</v>
      </c>
      <c r="N88" s="218">
        <v>3</v>
      </c>
      <c r="O88" s="218">
        <v>3</v>
      </c>
      <c r="P88" s="218">
        <v>3</v>
      </c>
      <c r="Q88" s="218">
        <v>3</v>
      </c>
      <c r="R88" s="218">
        <v>3</v>
      </c>
      <c r="S88" s="218">
        <v>3</v>
      </c>
      <c r="T88" s="218">
        <v>3</v>
      </c>
      <c r="U88" s="218">
        <v>3</v>
      </c>
      <c r="V88" s="218">
        <v>3</v>
      </c>
      <c r="W88" s="218">
        <v>3</v>
      </c>
      <c r="X88" s="218">
        <v>3</v>
      </c>
      <c r="Y88" s="218">
        <v>3</v>
      </c>
      <c r="Z88" s="219"/>
      <c r="AA88" s="206">
        <f t="shared" si="1"/>
        <v>60</v>
      </c>
      <c r="AB88" s="206"/>
    </row>
    <row r="89" spans="1:28" s="139" customFormat="1" ht="9.75" thickBot="1">
      <c r="A89" s="207"/>
      <c r="B89" s="135" t="s">
        <v>158</v>
      </c>
      <c r="C89" s="323" t="s">
        <v>428</v>
      </c>
      <c r="D89" s="39" t="s">
        <v>427</v>
      </c>
      <c r="E89" s="165">
        <v>2</v>
      </c>
      <c r="F89" s="218">
        <v>4</v>
      </c>
      <c r="G89" s="218">
        <v>4</v>
      </c>
      <c r="H89" s="218">
        <v>4</v>
      </c>
      <c r="I89" s="218">
        <v>4</v>
      </c>
      <c r="J89" s="218">
        <v>4</v>
      </c>
      <c r="K89" s="218">
        <v>4</v>
      </c>
      <c r="L89" s="218">
        <v>4</v>
      </c>
      <c r="M89" s="218">
        <v>4</v>
      </c>
      <c r="N89" s="218">
        <v>4</v>
      </c>
      <c r="O89" s="218">
        <v>4</v>
      </c>
      <c r="P89" s="218">
        <v>4</v>
      </c>
      <c r="Q89" s="218">
        <v>1</v>
      </c>
      <c r="R89" s="218"/>
      <c r="S89" s="218"/>
      <c r="T89" s="218"/>
      <c r="U89" s="218"/>
      <c r="V89" s="218"/>
      <c r="W89" s="218"/>
      <c r="X89" s="218"/>
      <c r="Y89" s="218"/>
      <c r="Z89" s="219"/>
      <c r="AA89" s="206">
        <f t="shared" si="1"/>
        <v>45</v>
      </c>
      <c r="AB89" s="206"/>
    </row>
    <row r="90" spans="1:28" s="139" customFormat="1" ht="9.75" thickBot="1">
      <c r="A90" s="207"/>
      <c r="B90" s="135" t="s">
        <v>138</v>
      </c>
      <c r="C90" s="323" t="s">
        <v>421</v>
      </c>
      <c r="D90" s="39" t="s">
        <v>427</v>
      </c>
      <c r="E90" s="165">
        <v>2</v>
      </c>
      <c r="F90" s="218">
        <v>4</v>
      </c>
      <c r="G90" s="218">
        <v>4</v>
      </c>
      <c r="H90" s="218">
        <v>4</v>
      </c>
      <c r="I90" s="218">
        <v>4</v>
      </c>
      <c r="J90" s="218">
        <v>4</v>
      </c>
      <c r="K90" s="218">
        <v>4</v>
      </c>
      <c r="L90" s="218">
        <v>4</v>
      </c>
      <c r="M90" s="218">
        <v>4</v>
      </c>
      <c r="N90" s="218">
        <v>4</v>
      </c>
      <c r="O90" s="218">
        <v>4</v>
      </c>
      <c r="P90" s="218">
        <v>4</v>
      </c>
      <c r="Q90" s="218">
        <v>4</v>
      </c>
      <c r="R90" s="218">
        <v>4</v>
      </c>
      <c r="S90" s="218">
        <v>4</v>
      </c>
      <c r="T90" s="218">
        <v>4</v>
      </c>
      <c r="U90" s="218"/>
      <c r="V90" s="218"/>
      <c r="W90" s="218"/>
      <c r="X90" s="218"/>
      <c r="Y90" s="218"/>
      <c r="Z90" s="219"/>
      <c r="AA90" s="206">
        <f t="shared" si="1"/>
        <v>60</v>
      </c>
      <c r="AB90" s="206"/>
    </row>
    <row r="91" spans="1:28" s="139" customFormat="1" ht="9.75" thickBot="1">
      <c r="A91" s="207"/>
      <c r="B91" s="135" t="s">
        <v>138</v>
      </c>
      <c r="C91" s="323" t="s">
        <v>423</v>
      </c>
      <c r="D91" s="39" t="s">
        <v>427</v>
      </c>
      <c r="E91" s="165">
        <v>2</v>
      </c>
      <c r="F91" s="218">
        <v>4</v>
      </c>
      <c r="G91" s="218">
        <v>4</v>
      </c>
      <c r="H91" s="218">
        <v>4</v>
      </c>
      <c r="I91" s="218">
        <v>3</v>
      </c>
      <c r="J91" s="218"/>
      <c r="K91" s="218"/>
      <c r="L91" s="218"/>
      <c r="M91" s="218"/>
      <c r="N91" s="218"/>
      <c r="O91" s="218"/>
      <c r="P91" s="218"/>
      <c r="Q91" s="218"/>
      <c r="R91" s="218"/>
      <c r="S91" s="218"/>
      <c r="T91" s="218"/>
      <c r="U91" s="218"/>
      <c r="V91" s="218"/>
      <c r="W91" s="218"/>
      <c r="X91" s="218"/>
      <c r="Y91" s="218"/>
      <c r="Z91" s="219"/>
      <c r="AA91" s="206">
        <f t="shared" si="1"/>
        <v>15</v>
      </c>
      <c r="AB91" s="206"/>
    </row>
    <row r="92" spans="1:28" s="139" customFormat="1" ht="9.75" thickBot="1">
      <c r="A92" s="207"/>
      <c r="B92" s="135" t="s">
        <v>73</v>
      </c>
      <c r="C92" s="323" t="s">
        <v>429</v>
      </c>
      <c r="D92" s="39" t="s">
        <v>427</v>
      </c>
      <c r="E92" s="165">
        <v>2</v>
      </c>
      <c r="F92" s="218"/>
      <c r="G92" s="218"/>
      <c r="H92" s="218"/>
      <c r="I92" s="218"/>
      <c r="J92" s="218"/>
      <c r="K92" s="218"/>
      <c r="L92" s="218"/>
      <c r="M92" s="218"/>
      <c r="N92" s="218">
        <v>4</v>
      </c>
      <c r="O92" s="218">
        <v>4</v>
      </c>
      <c r="P92" s="218">
        <v>4</v>
      </c>
      <c r="Q92" s="218">
        <v>4</v>
      </c>
      <c r="R92" s="218">
        <v>4</v>
      </c>
      <c r="S92" s="218">
        <v>4</v>
      </c>
      <c r="T92" s="218">
        <v>4</v>
      </c>
      <c r="U92" s="218">
        <v>4</v>
      </c>
      <c r="V92" s="218">
        <v>4</v>
      </c>
      <c r="W92" s="218">
        <v>4</v>
      </c>
      <c r="X92" s="218">
        <v>4</v>
      </c>
      <c r="Y92" s="218">
        <v>1</v>
      </c>
      <c r="Z92" s="219"/>
      <c r="AA92" s="206">
        <f t="shared" si="1"/>
        <v>45</v>
      </c>
      <c r="AB92" s="206"/>
    </row>
    <row r="93" spans="1:28" s="139" customFormat="1" ht="9.75" thickBot="1">
      <c r="A93" s="207"/>
      <c r="B93" s="135" t="s">
        <v>130</v>
      </c>
      <c r="C93" s="323" t="s">
        <v>430</v>
      </c>
      <c r="D93" s="39" t="s">
        <v>427</v>
      </c>
      <c r="E93" s="165">
        <v>2</v>
      </c>
      <c r="F93" s="218"/>
      <c r="G93" s="218">
        <v>8</v>
      </c>
      <c r="H93" s="218">
        <v>8</v>
      </c>
      <c r="I93" s="218">
        <v>8</v>
      </c>
      <c r="J93" s="218">
        <v>8</v>
      </c>
      <c r="K93" s="218">
        <v>8</v>
      </c>
      <c r="L93" s="218">
        <v>8</v>
      </c>
      <c r="M93" s="218">
        <v>8</v>
      </c>
      <c r="N93" s="218">
        <v>8</v>
      </c>
      <c r="O93" s="218">
        <v>8</v>
      </c>
      <c r="P93" s="218">
        <v>8</v>
      </c>
      <c r="Q93" s="218">
        <v>8</v>
      </c>
      <c r="R93" s="218">
        <v>8</v>
      </c>
      <c r="S93" s="218">
        <v>8</v>
      </c>
      <c r="T93" s="218">
        <v>8</v>
      </c>
      <c r="U93" s="218">
        <v>8</v>
      </c>
      <c r="V93" s="218">
        <v>8</v>
      </c>
      <c r="W93" s="218">
        <v>8</v>
      </c>
      <c r="X93" s="218">
        <v>8</v>
      </c>
      <c r="Y93" s="218">
        <v>6</v>
      </c>
      <c r="Z93" s="219"/>
      <c r="AA93" s="206">
        <f t="shared" si="1"/>
        <v>150</v>
      </c>
      <c r="AB93" s="206"/>
    </row>
    <row r="94" spans="1:28" s="139" customFormat="1" ht="9.75" thickBot="1">
      <c r="A94" s="31">
        <v>9</v>
      </c>
      <c r="B94" s="122" t="s">
        <v>92</v>
      </c>
      <c r="C94" s="245" t="s">
        <v>124</v>
      </c>
      <c r="D94" s="39" t="s">
        <v>427</v>
      </c>
      <c r="E94" s="165">
        <v>2</v>
      </c>
      <c r="F94" s="223"/>
      <c r="G94" s="223"/>
      <c r="H94" s="223"/>
      <c r="I94" s="223"/>
      <c r="J94" s="223"/>
      <c r="K94" s="223"/>
      <c r="L94" s="223"/>
      <c r="M94" s="223"/>
      <c r="N94" s="223"/>
      <c r="O94" s="223"/>
      <c r="P94" s="223"/>
      <c r="Q94" s="223"/>
      <c r="R94" s="223"/>
      <c r="S94" s="223"/>
      <c r="T94" s="223"/>
      <c r="U94" s="223"/>
      <c r="V94" s="223"/>
      <c r="W94" s="223"/>
      <c r="X94" s="223"/>
      <c r="Y94" s="223"/>
      <c r="Z94" s="224"/>
      <c r="AA94" s="206"/>
      <c r="AB94" s="206"/>
    </row>
    <row r="95" spans="1:28" s="139" customFormat="1" ht="9.75" thickTop="1">
      <c r="A95" s="40"/>
      <c r="B95" s="41"/>
      <c r="C95" s="309"/>
      <c r="D95" s="40"/>
      <c r="E95" s="168"/>
      <c r="F95" s="168"/>
      <c r="G95" s="168"/>
      <c r="H95" s="168"/>
      <c r="I95" s="168"/>
      <c r="J95" s="168"/>
      <c r="K95" s="168"/>
      <c r="L95" s="168"/>
      <c r="M95" s="168"/>
      <c r="N95" s="168"/>
      <c r="O95" s="168"/>
      <c r="P95" s="168"/>
      <c r="Q95" s="168"/>
      <c r="R95" s="168"/>
      <c r="S95" s="168"/>
      <c r="T95" s="168"/>
      <c r="U95" s="168"/>
      <c r="V95" s="168"/>
      <c r="W95" s="168"/>
      <c r="X95" s="168"/>
      <c r="Y95" s="168"/>
      <c r="Z95" s="168"/>
      <c r="AA95" s="206"/>
      <c r="AB95" s="206"/>
    </row>
    <row r="96" spans="1:28" s="139" customFormat="1" ht="9">
      <c r="A96" s="40"/>
      <c r="B96" s="41"/>
      <c r="C96" s="309"/>
      <c r="D96" s="40"/>
      <c r="E96" s="168"/>
      <c r="F96" s="168"/>
      <c r="G96" s="168"/>
      <c r="H96" s="168"/>
      <c r="I96" s="168"/>
      <c r="J96" s="168"/>
      <c r="K96" s="168"/>
      <c r="L96" s="168"/>
      <c r="M96" s="168"/>
      <c r="N96" s="168"/>
      <c r="O96" s="168"/>
      <c r="P96" s="168"/>
      <c r="Q96" s="168"/>
      <c r="R96" s="168"/>
      <c r="S96" s="168"/>
      <c r="T96" s="168"/>
      <c r="U96" s="168"/>
      <c r="V96" s="168"/>
      <c r="W96" s="168"/>
      <c r="X96" s="168"/>
      <c r="Y96" s="168"/>
      <c r="Z96" s="168"/>
      <c r="AA96" s="206"/>
      <c r="AB96" s="206"/>
    </row>
    <row r="97" spans="1:28" s="139" customFormat="1" ht="9">
      <c r="A97" s="40"/>
      <c r="B97" s="41"/>
      <c r="C97" s="309"/>
      <c r="D97" s="40"/>
      <c r="E97" s="168"/>
      <c r="F97" s="168"/>
      <c r="G97" s="168"/>
      <c r="H97" s="168"/>
      <c r="I97" s="168"/>
      <c r="J97" s="168"/>
      <c r="K97" s="168"/>
      <c r="L97" s="168"/>
      <c r="M97" s="168"/>
      <c r="N97" s="168"/>
      <c r="O97" s="168"/>
      <c r="P97" s="168"/>
      <c r="Q97" s="168"/>
      <c r="R97" s="168"/>
      <c r="S97" s="168"/>
      <c r="T97" s="168"/>
      <c r="U97" s="168"/>
      <c r="V97" s="168"/>
      <c r="W97" s="168"/>
      <c r="X97" s="168"/>
      <c r="Y97" s="168"/>
      <c r="Z97" s="168"/>
      <c r="AA97" s="206"/>
      <c r="AB97" s="206"/>
    </row>
    <row r="98" spans="1:28" s="139" customFormat="1" ht="9">
      <c r="A98" s="40"/>
      <c r="B98" s="41"/>
      <c r="C98" s="309"/>
      <c r="D98" s="40"/>
      <c r="E98" s="168"/>
      <c r="F98" s="168"/>
      <c r="G98" s="168"/>
      <c r="H98" s="168"/>
      <c r="I98" s="168"/>
      <c r="J98" s="168"/>
      <c r="K98" s="168"/>
      <c r="L98" s="168"/>
      <c r="M98" s="168"/>
      <c r="N98" s="168"/>
      <c r="O98" s="168"/>
      <c r="P98" s="168"/>
      <c r="Q98" s="168"/>
      <c r="R98" s="168"/>
      <c r="S98" s="168"/>
      <c r="T98" s="168"/>
      <c r="U98" s="168"/>
      <c r="V98" s="168"/>
      <c r="W98" s="168"/>
      <c r="X98" s="168"/>
      <c r="Y98" s="168"/>
      <c r="Z98" s="168"/>
      <c r="AA98" s="206"/>
      <c r="AB98" s="206"/>
    </row>
    <row r="99" spans="1:28" s="139" customFormat="1" ht="9">
      <c r="A99" s="40"/>
      <c r="B99" s="41"/>
      <c r="C99" s="309"/>
      <c r="D99" s="40"/>
      <c r="E99" s="168"/>
      <c r="F99" s="168"/>
      <c r="G99" s="168"/>
      <c r="H99" s="168"/>
      <c r="I99" s="168"/>
      <c r="J99" s="168"/>
      <c r="K99" s="168"/>
      <c r="L99" s="168"/>
      <c r="M99" s="168"/>
      <c r="N99" s="168"/>
      <c r="O99" s="168"/>
      <c r="P99" s="168"/>
      <c r="Q99" s="168"/>
      <c r="R99" s="168"/>
      <c r="S99" s="168"/>
      <c r="T99" s="168"/>
      <c r="U99" s="168"/>
      <c r="V99" s="168"/>
      <c r="W99" s="168"/>
      <c r="X99" s="168"/>
      <c r="Y99" s="168"/>
      <c r="Z99" s="168"/>
      <c r="AA99" s="206"/>
      <c r="AB99" s="206"/>
    </row>
    <row r="100" spans="1:28" s="139" customFormat="1" ht="9">
      <c r="A100" s="40"/>
      <c r="B100" s="41"/>
      <c r="C100" s="309"/>
      <c r="D100" s="40"/>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206"/>
      <c r="AB100" s="206"/>
    </row>
    <row r="101" spans="1:28" s="26" customFormat="1" ht="14.25" customHeight="1">
      <c r="A101" s="40"/>
      <c r="AB101" s="32"/>
    </row>
    <row r="102" spans="1:28" s="10" customFormat="1" ht="11.25">
      <c r="A102" s="11"/>
      <c r="AB102" s="143"/>
    </row>
    <row r="103" spans="1:28" s="8" customFormat="1" ht="15" customHeight="1">
      <c r="A103" s="10"/>
      <c r="AB103" s="144"/>
    </row>
    <row r="104" spans="2:27" ht="15">
      <c r="B104" s="41"/>
      <c r="C104" s="42"/>
      <c r="D104" s="43"/>
      <c r="E104" s="44"/>
      <c r="F104" s="45"/>
      <c r="G104" s="45"/>
      <c r="H104" s="45"/>
      <c r="I104" s="45"/>
      <c r="J104" s="127"/>
      <c r="K104" s="127"/>
      <c r="L104" s="127"/>
      <c r="M104" s="127"/>
      <c r="N104" s="127"/>
      <c r="O104" s="45"/>
      <c r="P104" s="45"/>
      <c r="Q104" s="45"/>
      <c r="R104" s="45"/>
      <c r="S104" s="45"/>
      <c r="T104" s="45"/>
      <c r="U104" s="45"/>
      <c r="V104" s="45"/>
      <c r="W104" s="45"/>
      <c r="X104" s="45"/>
      <c r="Y104" s="45"/>
      <c r="Z104" s="45"/>
      <c r="AA104" s="26"/>
    </row>
    <row r="105" spans="2:27" ht="15.75">
      <c r="B105" s="210"/>
      <c r="C105" s="72"/>
      <c r="D105" s="73"/>
      <c r="E105" s="73"/>
      <c r="F105" s="74"/>
      <c r="G105" s="74"/>
      <c r="H105" s="74"/>
      <c r="I105" s="74"/>
      <c r="J105" s="128"/>
      <c r="K105" s="128"/>
      <c r="L105" s="128"/>
      <c r="M105" s="128"/>
      <c r="N105" s="128"/>
      <c r="O105" s="74"/>
      <c r="P105" s="74"/>
      <c r="Q105" s="74"/>
      <c r="R105" s="74"/>
      <c r="S105" s="58" t="s">
        <v>184</v>
      </c>
      <c r="T105" s="58"/>
      <c r="U105" s="58"/>
      <c r="V105" s="58"/>
      <c r="W105" s="58"/>
      <c r="X105" s="58"/>
      <c r="Y105" s="58"/>
      <c r="Z105" s="74"/>
      <c r="AA105" s="10"/>
    </row>
    <row r="106" spans="2:27" ht="15.75">
      <c r="B106" s="211"/>
      <c r="C106" s="60" t="s">
        <v>104</v>
      </c>
      <c r="D106" s="76"/>
      <c r="E106" s="76"/>
      <c r="F106" s="59"/>
      <c r="G106" s="1157" t="s">
        <v>72</v>
      </c>
      <c r="H106" s="1157"/>
      <c r="I106" s="1157"/>
      <c r="J106" s="1157"/>
      <c r="K106" s="1157"/>
      <c r="L106" s="1157"/>
      <c r="M106" s="1157"/>
      <c r="N106" s="128"/>
      <c r="O106" s="59"/>
      <c r="P106" s="59"/>
      <c r="Q106" s="59"/>
      <c r="R106" s="59"/>
      <c r="S106" s="1157" t="s">
        <v>1</v>
      </c>
      <c r="T106" s="1157"/>
      <c r="U106" s="1157"/>
      <c r="V106" s="1157"/>
      <c r="W106" s="1157"/>
      <c r="X106" s="1157"/>
      <c r="Y106" s="1157"/>
      <c r="Z106" s="74"/>
      <c r="AA106" s="8"/>
    </row>
    <row r="107" spans="2:26" ht="15.75">
      <c r="B107" s="211"/>
      <c r="C107" s="60"/>
      <c r="D107" s="76"/>
      <c r="E107" s="76"/>
      <c r="F107" s="59"/>
      <c r="G107" s="59"/>
      <c r="H107" s="59"/>
      <c r="I107" s="59"/>
      <c r="J107" s="129"/>
      <c r="K107" s="129"/>
      <c r="L107" s="129"/>
      <c r="M107" s="129"/>
      <c r="N107" s="129"/>
      <c r="O107" s="59"/>
      <c r="P107" s="59"/>
      <c r="Q107" s="59"/>
      <c r="R107" s="59"/>
      <c r="S107" s="59"/>
      <c r="T107" s="59"/>
      <c r="U107" s="59"/>
      <c r="V107" s="59"/>
      <c r="W107" s="59"/>
      <c r="X107" s="59"/>
      <c r="Y107" s="59"/>
      <c r="Z107" s="59"/>
    </row>
    <row r="108" spans="2:24" ht="15.75">
      <c r="B108" s="211"/>
      <c r="C108" s="60"/>
      <c r="D108" s="76"/>
      <c r="E108" s="76"/>
      <c r="F108" s="59"/>
      <c r="G108" s="59"/>
      <c r="H108" s="59"/>
      <c r="I108" s="59"/>
      <c r="J108" s="129"/>
      <c r="K108" s="129"/>
      <c r="L108" s="129"/>
      <c r="M108" s="129"/>
      <c r="N108" s="129"/>
      <c r="O108" s="59"/>
      <c r="P108" s="59"/>
      <c r="Q108" s="59"/>
      <c r="R108" s="59"/>
      <c r="S108" s="59"/>
      <c r="T108" s="59"/>
      <c r="U108" s="59"/>
      <c r="V108" s="59"/>
      <c r="W108" s="59"/>
      <c r="X108" s="59"/>
    </row>
    <row r="109" spans="2:26" ht="15.75">
      <c r="B109" s="211"/>
      <c r="C109" s="60"/>
      <c r="D109" s="76"/>
      <c r="E109" s="76"/>
      <c r="F109" s="59"/>
      <c r="G109" s="59"/>
      <c r="H109" s="59"/>
      <c r="I109" s="59"/>
      <c r="J109" s="129"/>
      <c r="K109" s="129"/>
      <c r="L109" s="129"/>
      <c r="M109" s="129"/>
      <c r="N109" s="129"/>
      <c r="O109" s="59"/>
      <c r="P109" s="59"/>
      <c r="Q109" s="59"/>
      <c r="R109" s="59"/>
      <c r="Z109" s="59"/>
    </row>
    <row r="110" spans="7:25" ht="15.75">
      <c r="G110" s="14" t="s">
        <v>133</v>
      </c>
      <c r="J110" s="14"/>
      <c r="K110" s="14"/>
      <c r="L110" s="14"/>
      <c r="M110" s="14"/>
      <c r="S110" s="59" t="s">
        <v>73</v>
      </c>
      <c r="T110" s="59"/>
      <c r="U110" s="59"/>
      <c r="V110" s="59"/>
      <c r="W110" s="59"/>
      <c r="X110" s="59"/>
      <c r="Y110" s="59"/>
    </row>
  </sheetData>
  <sheetProtection/>
  <mergeCells count="16">
    <mergeCell ref="E1:Z1"/>
    <mergeCell ref="E2:Z2"/>
    <mergeCell ref="A1:D1"/>
    <mergeCell ref="A2:D2"/>
    <mergeCell ref="N6:R6"/>
    <mergeCell ref="F6:I6"/>
    <mergeCell ref="A5:A8"/>
    <mergeCell ref="B5:B8"/>
    <mergeCell ref="S6:V6"/>
    <mergeCell ref="C5:Y5"/>
    <mergeCell ref="C7:E7"/>
    <mergeCell ref="G106:M106"/>
    <mergeCell ref="C6:E6"/>
    <mergeCell ref="W6:Z6"/>
    <mergeCell ref="J6:M6"/>
    <mergeCell ref="S106:Y106"/>
  </mergeCells>
  <printOptions/>
  <pageMargins left="0.4" right="0.3" top="0.4" bottom="0.4" header="0.3"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Y42"/>
  <sheetViews>
    <sheetView zoomScale="115" zoomScaleNormal="115" zoomScalePageLayoutView="0" workbookViewId="0" topLeftCell="A10">
      <selection activeCell="F25" sqref="F25:T26"/>
    </sheetView>
  </sheetViews>
  <sheetFormatPr defaultColWidth="9.140625" defaultRowHeight="15"/>
  <cols>
    <col min="1" max="1" width="5.140625" style="0" customWidth="1"/>
    <col min="2" max="2" width="5.00390625" style="0" customWidth="1"/>
    <col min="3" max="3" width="4.00390625" style="0" customWidth="1"/>
    <col min="4" max="22" width="6.421875" style="0" customWidth="1"/>
    <col min="23" max="23" width="5.57421875" style="0" customWidth="1"/>
    <col min="24" max="41" width="3.8515625" style="0" customWidth="1"/>
  </cols>
  <sheetData>
    <row r="1" spans="1:22" ht="15.75">
      <c r="A1" s="1185" t="s">
        <v>75</v>
      </c>
      <c r="B1" s="1185"/>
      <c r="C1" s="1185"/>
      <c r="D1" s="1185"/>
      <c r="E1" s="1185"/>
      <c r="F1" s="1185"/>
      <c r="G1" s="1185"/>
      <c r="H1" s="1185"/>
      <c r="I1" s="1185"/>
      <c r="J1" s="1185"/>
      <c r="K1" s="1185"/>
      <c r="L1" s="60"/>
      <c r="M1" s="60"/>
      <c r="N1" s="1186" t="s">
        <v>76</v>
      </c>
      <c r="O1" s="1186"/>
      <c r="P1" s="1186"/>
      <c r="Q1" s="1186"/>
      <c r="R1" s="1186"/>
      <c r="S1" s="1186"/>
      <c r="T1" s="1186"/>
      <c r="U1" s="1186"/>
      <c r="V1" s="1186"/>
    </row>
    <row r="2" spans="1:22" ht="14.25" customHeight="1">
      <c r="A2" s="1187" t="s">
        <v>74</v>
      </c>
      <c r="B2" s="1187"/>
      <c r="C2" s="1187"/>
      <c r="D2" s="1187"/>
      <c r="E2" s="1187"/>
      <c r="F2" s="1187"/>
      <c r="G2" s="1187"/>
      <c r="H2" s="1187"/>
      <c r="I2" s="1187"/>
      <c r="J2" s="1187"/>
      <c r="K2" s="1187"/>
      <c r="L2" s="60"/>
      <c r="M2" s="60"/>
      <c r="N2" s="1188" t="s">
        <v>77</v>
      </c>
      <c r="O2" s="1188"/>
      <c r="P2" s="1188"/>
      <c r="Q2" s="1188"/>
      <c r="R2" s="1188"/>
      <c r="S2" s="1188"/>
      <c r="T2" s="1188"/>
      <c r="U2" s="1188"/>
      <c r="V2" s="1188"/>
    </row>
    <row r="3" spans="1:22" ht="6.75" customHeight="1">
      <c r="A3" s="9"/>
      <c r="B3" s="20"/>
      <c r="C3" s="20"/>
      <c r="D3" s="20"/>
      <c r="E3" s="20"/>
      <c r="F3" s="9"/>
      <c r="G3" s="9"/>
      <c r="H3" s="9"/>
      <c r="I3" s="9"/>
      <c r="J3" s="9"/>
      <c r="K3" s="9"/>
      <c r="L3" s="9"/>
      <c r="M3" s="9"/>
      <c r="N3" s="9"/>
      <c r="O3" s="9"/>
      <c r="P3" s="21"/>
      <c r="Q3" s="9"/>
      <c r="R3" s="9"/>
      <c r="S3" s="9"/>
      <c r="T3" s="9"/>
      <c r="U3" s="9"/>
      <c r="V3" s="9"/>
    </row>
    <row r="4" spans="1:22" ht="18.75">
      <c r="A4" s="1182" t="s">
        <v>525</v>
      </c>
      <c r="B4" s="1182"/>
      <c r="C4" s="1182"/>
      <c r="D4" s="1182"/>
      <c r="E4" s="1182"/>
      <c r="F4" s="1182"/>
      <c r="G4" s="1182"/>
      <c r="H4" s="1182"/>
      <c r="I4" s="1182"/>
      <c r="J4" s="1182"/>
      <c r="K4" s="1182"/>
      <c r="L4" s="1182"/>
      <c r="M4" s="1182"/>
      <c r="N4" s="1182"/>
      <c r="O4" s="1182"/>
      <c r="P4" s="1182"/>
      <c r="Q4" s="1182"/>
      <c r="R4" s="1182"/>
      <c r="S4" s="1182"/>
      <c r="T4" s="1182"/>
      <c r="U4" s="1182"/>
      <c r="V4" s="1182"/>
    </row>
    <row r="5" spans="1:22" ht="17.25" customHeight="1">
      <c r="A5" s="1182" t="s">
        <v>523</v>
      </c>
      <c r="B5" s="1182"/>
      <c r="C5" s="1182"/>
      <c r="D5" s="1182"/>
      <c r="E5" s="1182"/>
      <c r="F5" s="1182"/>
      <c r="G5" s="1182"/>
      <c r="H5" s="1182"/>
      <c r="I5" s="1182"/>
      <c r="J5" s="1182"/>
      <c r="K5" s="1182"/>
      <c r="L5" s="1182"/>
      <c r="M5" s="1182"/>
      <c r="N5" s="1182"/>
      <c r="O5" s="1182"/>
      <c r="P5" s="1182"/>
      <c r="Q5" s="1182"/>
      <c r="R5" s="1182"/>
      <c r="S5" s="1182"/>
      <c r="T5" s="1182"/>
      <c r="U5" s="1182"/>
      <c r="V5" s="1182"/>
    </row>
    <row r="6" spans="1:22" ht="16.5" customHeight="1">
      <c r="A6" s="1182" t="s">
        <v>527</v>
      </c>
      <c r="B6" s="1182"/>
      <c r="C6" s="1182"/>
      <c r="D6" s="1182"/>
      <c r="E6" s="1182"/>
      <c r="F6" s="1182"/>
      <c r="G6" s="1182"/>
      <c r="H6" s="1182"/>
      <c r="I6" s="1182"/>
      <c r="J6" s="1182"/>
      <c r="K6" s="1182"/>
      <c r="L6" s="1182"/>
      <c r="M6" s="1182"/>
      <c r="N6" s="1182"/>
      <c r="O6" s="1182"/>
      <c r="P6" s="1182"/>
      <c r="Q6" s="1182"/>
      <c r="R6" s="1182"/>
      <c r="S6" s="1182"/>
      <c r="T6" s="1182"/>
      <c r="U6" s="1182"/>
      <c r="V6" s="1182"/>
    </row>
    <row r="7" spans="1:22" ht="4.5" customHeight="1" thickBot="1">
      <c r="A7" s="9"/>
      <c r="B7" s="9"/>
      <c r="C7" s="9"/>
      <c r="D7" s="9"/>
      <c r="E7" s="9"/>
      <c r="F7" s="9"/>
      <c r="G7" s="9"/>
      <c r="H7" s="9"/>
      <c r="I7" s="9"/>
      <c r="J7" s="9"/>
      <c r="K7" s="9"/>
      <c r="L7" s="9"/>
      <c r="M7" s="9"/>
      <c r="N7" s="36"/>
      <c r="O7" s="9"/>
      <c r="P7" s="9"/>
      <c r="Q7" s="9"/>
      <c r="R7" s="9"/>
      <c r="S7" s="9"/>
      <c r="T7" s="9"/>
      <c r="U7" s="9"/>
      <c r="V7" s="9"/>
    </row>
    <row r="8" spans="1:23" s="632" customFormat="1" ht="16.5" customHeight="1" thickTop="1">
      <c r="A8" s="1183" t="s">
        <v>67</v>
      </c>
      <c r="B8" s="1184"/>
      <c r="C8" s="1184" t="s">
        <v>447</v>
      </c>
      <c r="D8" s="1176" t="s">
        <v>516</v>
      </c>
      <c r="E8" s="1176"/>
      <c r="F8" s="1176" t="s">
        <v>531</v>
      </c>
      <c r="G8" s="1176"/>
      <c r="H8" s="1176" t="s">
        <v>532</v>
      </c>
      <c r="I8" s="1176"/>
      <c r="J8" s="1176"/>
      <c r="K8" s="1176"/>
      <c r="L8" s="1176" t="s">
        <v>533</v>
      </c>
      <c r="M8" s="1176"/>
      <c r="N8" s="1176"/>
      <c r="O8" s="1176"/>
      <c r="P8" s="1176"/>
      <c r="Q8" s="1176" t="s">
        <v>534</v>
      </c>
      <c r="R8" s="1176"/>
      <c r="S8" s="1176"/>
      <c r="T8" s="1176"/>
      <c r="U8" s="1176" t="s">
        <v>154</v>
      </c>
      <c r="V8" s="1176"/>
      <c r="W8" s="1177"/>
    </row>
    <row r="9" spans="1:23" s="632" customFormat="1" ht="20.25" customHeight="1">
      <c r="A9" s="1191" t="s">
        <v>78</v>
      </c>
      <c r="B9" s="1189"/>
      <c r="C9" s="1189"/>
      <c r="D9" s="593" t="s">
        <v>471</v>
      </c>
      <c r="E9" s="593" t="s">
        <v>472</v>
      </c>
      <c r="F9" s="593" t="s">
        <v>452</v>
      </c>
      <c r="G9" s="590" t="s">
        <v>444</v>
      </c>
      <c r="H9" s="590" t="s">
        <v>509</v>
      </c>
      <c r="I9" s="590" t="s">
        <v>451</v>
      </c>
      <c r="J9" s="590" t="s">
        <v>452</v>
      </c>
      <c r="K9" s="590" t="s">
        <v>444</v>
      </c>
      <c r="L9" s="590" t="s">
        <v>510</v>
      </c>
      <c r="M9" s="590" t="s">
        <v>511</v>
      </c>
      <c r="N9" s="590" t="s">
        <v>456</v>
      </c>
      <c r="O9" s="590" t="s">
        <v>457</v>
      </c>
      <c r="P9" s="590" t="s">
        <v>458</v>
      </c>
      <c r="Q9" s="590" t="s">
        <v>453</v>
      </c>
      <c r="R9" s="590" t="s">
        <v>454</v>
      </c>
      <c r="S9" s="590" t="s">
        <v>440</v>
      </c>
      <c r="T9" s="808" t="s">
        <v>439</v>
      </c>
      <c r="U9" s="590" t="s">
        <v>543</v>
      </c>
      <c r="V9" s="593" t="s">
        <v>542</v>
      </c>
      <c r="W9" s="868" t="s">
        <v>514</v>
      </c>
    </row>
    <row r="10" spans="1:23" s="632" customFormat="1" ht="12.75" customHeight="1" thickBot="1">
      <c r="A10" s="1192" t="s">
        <v>79</v>
      </c>
      <c r="B10" s="1190"/>
      <c r="C10" s="1190"/>
      <c r="D10" s="801">
        <v>1</v>
      </c>
      <c r="E10" s="801">
        <v>2</v>
      </c>
      <c r="F10" s="801">
        <v>3</v>
      </c>
      <c r="G10" s="801">
        <v>4</v>
      </c>
      <c r="H10" s="801">
        <v>5</v>
      </c>
      <c r="I10" s="801">
        <v>6</v>
      </c>
      <c r="J10" s="801">
        <v>7</v>
      </c>
      <c r="K10" s="801">
        <v>8</v>
      </c>
      <c r="L10" s="801">
        <v>9</v>
      </c>
      <c r="M10" s="801">
        <v>10</v>
      </c>
      <c r="N10" s="801">
        <v>11</v>
      </c>
      <c r="O10" s="801">
        <v>12</v>
      </c>
      <c r="P10" s="801">
        <v>13</v>
      </c>
      <c r="Q10" s="801">
        <v>14</v>
      </c>
      <c r="R10" s="801">
        <v>15</v>
      </c>
      <c r="S10" s="801">
        <v>16</v>
      </c>
      <c r="T10" s="828">
        <v>17</v>
      </c>
      <c r="U10" s="801">
        <v>18</v>
      </c>
      <c r="V10" s="741">
        <v>19</v>
      </c>
      <c r="W10" s="835">
        <v>20</v>
      </c>
    </row>
    <row r="11" spans="1:23" s="632" customFormat="1" ht="8.25" customHeight="1">
      <c r="A11" s="1193" t="s">
        <v>80</v>
      </c>
      <c r="B11" s="1203" t="s">
        <v>81</v>
      </c>
      <c r="C11" s="635" t="s">
        <v>448</v>
      </c>
      <c r="D11" s="793"/>
      <c r="E11" s="793"/>
      <c r="F11" s="879"/>
      <c r="G11" s="879"/>
      <c r="H11" s="879"/>
      <c r="I11" s="879"/>
      <c r="J11" s="879"/>
      <c r="K11" s="879"/>
      <c r="L11" s="879"/>
      <c r="M11" s="879"/>
      <c r="N11" s="1196" t="s">
        <v>593</v>
      </c>
      <c r="O11" s="1196"/>
      <c r="P11" s="1196"/>
      <c r="Q11" s="1196"/>
      <c r="R11" s="1196"/>
      <c r="S11" s="1196"/>
      <c r="T11" s="1196"/>
      <c r="U11" s="1196"/>
      <c r="V11" s="1196"/>
      <c r="W11" s="838"/>
    </row>
    <row r="12" spans="1:23" s="632" customFormat="1" ht="8.25" customHeight="1">
      <c r="A12" s="1194"/>
      <c r="B12" s="1199"/>
      <c r="C12" s="113" t="s">
        <v>449</v>
      </c>
      <c r="D12" s="794"/>
      <c r="E12" s="794"/>
      <c r="F12" s="880"/>
      <c r="G12" s="880"/>
      <c r="H12" s="880"/>
      <c r="I12" s="880"/>
      <c r="J12" s="880"/>
      <c r="K12" s="880"/>
      <c r="L12" s="880"/>
      <c r="M12" s="880"/>
      <c r="N12" s="1197"/>
      <c r="O12" s="1197"/>
      <c r="P12" s="1197"/>
      <c r="Q12" s="1197"/>
      <c r="R12" s="1197"/>
      <c r="S12" s="1197"/>
      <c r="T12" s="1197"/>
      <c r="U12" s="1197"/>
      <c r="V12" s="1197"/>
      <c r="W12" s="839"/>
    </row>
    <row r="13" spans="1:23" s="604" customFormat="1" ht="8.25" customHeight="1">
      <c r="A13" s="1194"/>
      <c r="B13" s="1199" t="s">
        <v>82</v>
      </c>
      <c r="C13" s="113" t="s">
        <v>448</v>
      </c>
      <c r="D13" s="794"/>
      <c r="E13" s="794"/>
      <c r="F13" s="880"/>
      <c r="G13" s="880"/>
      <c r="H13" s="880"/>
      <c r="I13" s="880"/>
      <c r="J13" s="880"/>
      <c r="K13" s="880"/>
      <c r="L13" s="880"/>
      <c r="M13" s="880"/>
      <c r="N13" s="1197"/>
      <c r="O13" s="1197"/>
      <c r="P13" s="1197"/>
      <c r="Q13" s="1197"/>
      <c r="R13" s="1197"/>
      <c r="S13" s="1197"/>
      <c r="T13" s="1197"/>
      <c r="U13" s="1197"/>
      <c r="V13" s="1197"/>
      <c r="W13" s="839"/>
    </row>
    <row r="14" spans="1:23" s="604" customFormat="1" ht="8.25" customHeight="1" thickBot="1">
      <c r="A14" s="1195"/>
      <c r="B14" s="1200"/>
      <c r="C14" s="633" t="s">
        <v>449</v>
      </c>
      <c r="D14" s="840"/>
      <c r="E14" s="840"/>
      <c r="F14" s="881"/>
      <c r="G14" s="881"/>
      <c r="H14" s="881"/>
      <c r="I14" s="881"/>
      <c r="J14" s="881"/>
      <c r="K14" s="881"/>
      <c r="L14" s="881"/>
      <c r="M14" s="881"/>
      <c r="N14" s="1198"/>
      <c r="O14" s="1198"/>
      <c r="P14" s="1198"/>
      <c r="Q14" s="1198"/>
      <c r="R14" s="1198"/>
      <c r="S14" s="1198"/>
      <c r="T14" s="1198"/>
      <c r="U14" s="1198"/>
      <c r="V14" s="1198"/>
      <c r="W14" s="841"/>
    </row>
    <row r="15" spans="1:23" s="632" customFormat="1" ht="8.25" customHeight="1">
      <c r="A15" s="1193" t="s">
        <v>83</v>
      </c>
      <c r="B15" s="1203" t="s">
        <v>81</v>
      </c>
      <c r="C15" s="635" t="s">
        <v>448</v>
      </c>
      <c r="D15" s="231"/>
      <c r="E15" s="231"/>
      <c r="F15" s="1178" t="s">
        <v>586</v>
      </c>
      <c r="G15" s="1178"/>
      <c r="H15" s="1178"/>
      <c r="I15" s="1178"/>
      <c r="J15" s="1178"/>
      <c r="K15" s="1178"/>
      <c r="L15" s="1178"/>
      <c r="M15" s="1178"/>
      <c r="N15" s="1178"/>
      <c r="O15" s="1178"/>
      <c r="P15" s="1178"/>
      <c r="Q15" s="1178"/>
      <c r="R15" s="1178"/>
      <c r="S15" s="1178"/>
      <c r="T15" s="1178"/>
      <c r="U15" s="1196" t="s">
        <v>549</v>
      </c>
      <c r="V15" s="1196"/>
      <c r="W15" s="845"/>
    </row>
    <row r="16" spans="1:23" s="632" customFormat="1" ht="8.25" customHeight="1">
      <c r="A16" s="1194"/>
      <c r="B16" s="1199"/>
      <c r="C16" s="113" t="s">
        <v>449</v>
      </c>
      <c r="D16" s="221"/>
      <c r="E16" s="221"/>
      <c r="F16" s="1179"/>
      <c r="G16" s="1179"/>
      <c r="H16" s="1179"/>
      <c r="I16" s="1179"/>
      <c r="J16" s="1179"/>
      <c r="K16" s="1179"/>
      <c r="L16" s="1179"/>
      <c r="M16" s="1179"/>
      <c r="N16" s="1179"/>
      <c r="O16" s="1179"/>
      <c r="P16" s="1179"/>
      <c r="Q16" s="1179"/>
      <c r="R16" s="1179"/>
      <c r="S16" s="1179"/>
      <c r="T16" s="1179"/>
      <c r="U16" s="1197"/>
      <c r="V16" s="1197"/>
      <c r="W16" s="843"/>
    </row>
    <row r="17" spans="1:23" s="632" customFormat="1" ht="8.25" customHeight="1">
      <c r="A17" s="1194"/>
      <c r="B17" s="1199" t="s">
        <v>82</v>
      </c>
      <c r="C17" s="113" t="s">
        <v>448</v>
      </c>
      <c r="D17" s="221"/>
      <c r="E17" s="221"/>
      <c r="F17" s="1180" t="s">
        <v>591</v>
      </c>
      <c r="G17" s="1180"/>
      <c r="H17" s="1180"/>
      <c r="I17" s="1180"/>
      <c r="J17" s="1180"/>
      <c r="K17" s="1180"/>
      <c r="L17" s="1180"/>
      <c r="M17" s="1180"/>
      <c r="N17" s="1180"/>
      <c r="O17" s="1180"/>
      <c r="P17" s="1180"/>
      <c r="Q17" s="1180"/>
      <c r="R17" s="1180"/>
      <c r="S17" s="1180"/>
      <c r="T17" s="1180"/>
      <c r="U17" s="1197"/>
      <c r="V17" s="1197"/>
      <c r="W17" s="843"/>
    </row>
    <row r="18" spans="1:23" s="632" customFormat="1" ht="8.25" customHeight="1" thickBot="1">
      <c r="A18" s="1195"/>
      <c r="B18" s="1200"/>
      <c r="C18" s="633" t="s">
        <v>449</v>
      </c>
      <c r="D18" s="121"/>
      <c r="E18" s="121"/>
      <c r="F18" s="1181"/>
      <c r="G18" s="1181"/>
      <c r="H18" s="1181"/>
      <c r="I18" s="1181"/>
      <c r="J18" s="1181"/>
      <c r="K18" s="1181"/>
      <c r="L18" s="1181"/>
      <c r="M18" s="1181"/>
      <c r="N18" s="1181"/>
      <c r="O18" s="1181"/>
      <c r="P18" s="1181"/>
      <c r="Q18" s="1181"/>
      <c r="R18" s="1181"/>
      <c r="S18" s="1181"/>
      <c r="T18" s="1181"/>
      <c r="U18" s="1198"/>
      <c r="V18" s="1198"/>
      <c r="W18" s="847"/>
    </row>
    <row r="19" spans="1:23" s="641" customFormat="1" ht="8.25" customHeight="1">
      <c r="A19" s="1193" t="s">
        <v>84</v>
      </c>
      <c r="B19" s="1203" t="s">
        <v>81</v>
      </c>
      <c r="C19" s="787" t="s">
        <v>448</v>
      </c>
      <c r="D19" s="754"/>
      <c r="E19" s="754"/>
      <c r="F19" s="1204" t="s">
        <v>594</v>
      </c>
      <c r="G19" s="1204"/>
      <c r="H19" s="1204"/>
      <c r="I19" s="1204"/>
      <c r="J19" s="1204"/>
      <c r="K19" s="1204"/>
      <c r="L19" s="1204"/>
      <c r="M19" s="1204"/>
      <c r="N19" s="1204"/>
      <c r="O19" s="1204"/>
      <c r="P19" s="1204"/>
      <c r="Q19" s="1206" t="s">
        <v>598</v>
      </c>
      <c r="R19" s="1206"/>
      <c r="S19" s="1206"/>
      <c r="T19" s="1206"/>
      <c r="U19" s="1206"/>
      <c r="V19" s="807"/>
      <c r="W19" s="845"/>
    </row>
    <row r="20" spans="1:23" s="641" customFormat="1" ht="8.25" customHeight="1">
      <c r="A20" s="1194"/>
      <c r="B20" s="1199"/>
      <c r="C20" s="788" t="s">
        <v>449</v>
      </c>
      <c r="D20" s="755"/>
      <c r="E20" s="755"/>
      <c r="F20" s="1205"/>
      <c r="G20" s="1205"/>
      <c r="H20" s="1205"/>
      <c r="I20" s="1205"/>
      <c r="J20" s="1205"/>
      <c r="K20" s="1205"/>
      <c r="L20" s="1205"/>
      <c r="M20" s="1205"/>
      <c r="N20" s="1205"/>
      <c r="O20" s="1205"/>
      <c r="P20" s="1205"/>
      <c r="Q20" s="1207"/>
      <c r="R20" s="1207"/>
      <c r="S20" s="1207"/>
      <c r="T20" s="1207"/>
      <c r="U20" s="1207"/>
      <c r="V20" s="592"/>
      <c r="W20" s="843"/>
    </row>
    <row r="21" spans="1:23" s="641" customFormat="1" ht="8.25" customHeight="1">
      <c r="A21" s="1194"/>
      <c r="B21" s="1199" t="s">
        <v>82</v>
      </c>
      <c r="C21" s="113" t="s">
        <v>448</v>
      </c>
      <c r="D21" s="755"/>
      <c r="E21" s="755"/>
      <c r="F21" s="1209" t="s">
        <v>595</v>
      </c>
      <c r="G21" s="1209"/>
      <c r="H21" s="1209"/>
      <c r="I21" s="1209"/>
      <c r="J21" s="1209"/>
      <c r="K21" s="1209"/>
      <c r="L21" s="1209"/>
      <c r="M21" s="1209"/>
      <c r="N21" s="1209"/>
      <c r="O21" s="1209"/>
      <c r="P21" s="1209"/>
      <c r="Q21" s="1207"/>
      <c r="R21" s="1207"/>
      <c r="S21" s="1207"/>
      <c r="T21" s="1207"/>
      <c r="U21" s="1207"/>
      <c r="V21" s="592"/>
      <c r="W21" s="843"/>
    </row>
    <row r="22" spans="1:23" s="641" customFormat="1" ht="8.25" customHeight="1" thickBot="1">
      <c r="A22" s="1195"/>
      <c r="B22" s="1200"/>
      <c r="C22" s="633" t="s">
        <v>449</v>
      </c>
      <c r="D22" s="757"/>
      <c r="E22" s="757"/>
      <c r="F22" s="1210"/>
      <c r="G22" s="1210"/>
      <c r="H22" s="1210"/>
      <c r="I22" s="1210"/>
      <c r="J22" s="1210"/>
      <c r="K22" s="1210"/>
      <c r="L22" s="1210"/>
      <c r="M22" s="1210"/>
      <c r="N22" s="1210"/>
      <c r="O22" s="1210"/>
      <c r="P22" s="1210"/>
      <c r="Q22" s="1208"/>
      <c r="R22" s="1208"/>
      <c r="S22" s="1208"/>
      <c r="T22" s="1208"/>
      <c r="U22" s="1208"/>
      <c r="V22" s="846"/>
      <c r="W22" s="847"/>
    </row>
    <row r="23" spans="1:25" s="630" customFormat="1" ht="8.25" customHeight="1">
      <c r="A23" s="1220" t="s">
        <v>85</v>
      </c>
      <c r="B23" s="1223" t="s">
        <v>81</v>
      </c>
      <c r="C23" s="679" t="s">
        <v>448</v>
      </c>
      <c r="D23" s="231"/>
      <c r="E23" s="231"/>
      <c r="F23" s="231"/>
      <c r="G23" s="231"/>
      <c r="H23" s="231"/>
      <c r="I23" s="231"/>
      <c r="J23" s="231"/>
      <c r="K23" s="231"/>
      <c r="L23" s="1211" t="s">
        <v>551</v>
      </c>
      <c r="M23" s="1211"/>
      <c r="N23" s="1211"/>
      <c r="O23" s="1211"/>
      <c r="P23" s="1211"/>
      <c r="Q23" s="1211"/>
      <c r="R23" s="1211"/>
      <c r="S23" s="1211"/>
      <c r="T23" s="1211"/>
      <c r="U23" s="1242" t="s">
        <v>550</v>
      </c>
      <c r="V23" s="1243"/>
      <c r="W23" s="1244"/>
      <c r="X23" s="761"/>
      <c r="Y23" s="762"/>
    </row>
    <row r="24" spans="1:25" s="630" customFormat="1" ht="8.25" customHeight="1">
      <c r="A24" s="1221"/>
      <c r="B24" s="1201"/>
      <c r="C24" s="29" t="s">
        <v>449</v>
      </c>
      <c r="D24" s="221"/>
      <c r="E24" s="221"/>
      <c r="F24" s="221"/>
      <c r="G24" s="221"/>
      <c r="H24" s="221"/>
      <c r="I24" s="221"/>
      <c r="J24" s="221"/>
      <c r="K24" s="221"/>
      <c r="L24" s="1209"/>
      <c r="M24" s="1209"/>
      <c r="N24" s="1209"/>
      <c r="O24" s="1209"/>
      <c r="P24" s="1209"/>
      <c r="Q24" s="1209"/>
      <c r="R24" s="1209"/>
      <c r="S24" s="1209"/>
      <c r="T24" s="1209"/>
      <c r="U24" s="1245"/>
      <c r="V24" s="1246"/>
      <c r="W24" s="1247"/>
      <c r="X24" s="755"/>
      <c r="Y24" s="756"/>
    </row>
    <row r="25" spans="1:25" s="630" customFormat="1" ht="8.25" customHeight="1">
      <c r="A25" s="1221"/>
      <c r="B25" s="1201" t="s">
        <v>82</v>
      </c>
      <c r="C25" s="29" t="s">
        <v>448</v>
      </c>
      <c r="D25" s="221"/>
      <c r="E25" s="221"/>
      <c r="F25" s="1218" t="s">
        <v>590</v>
      </c>
      <c r="G25" s="1218"/>
      <c r="H25" s="1218"/>
      <c r="I25" s="1218"/>
      <c r="J25" s="1218"/>
      <c r="K25" s="1218"/>
      <c r="L25" s="1218"/>
      <c r="M25" s="1218"/>
      <c r="N25" s="1218"/>
      <c r="O25" s="1218"/>
      <c r="P25" s="1218"/>
      <c r="Q25" s="1218"/>
      <c r="R25" s="1218"/>
      <c r="S25" s="1218"/>
      <c r="T25" s="1218"/>
      <c r="U25" s="1245"/>
      <c r="V25" s="1246"/>
      <c r="W25" s="1247"/>
      <c r="X25" s="755"/>
      <c r="Y25" s="756"/>
    </row>
    <row r="26" spans="1:25" s="630" customFormat="1" ht="8.25" customHeight="1" thickBot="1">
      <c r="A26" s="1222"/>
      <c r="B26" s="1202"/>
      <c r="C26" s="685" t="s">
        <v>449</v>
      </c>
      <c r="D26" s="116"/>
      <c r="E26" s="116"/>
      <c r="F26" s="1219"/>
      <c r="G26" s="1219"/>
      <c r="H26" s="1219"/>
      <c r="I26" s="1219"/>
      <c r="J26" s="1219"/>
      <c r="K26" s="1219"/>
      <c r="L26" s="1219"/>
      <c r="M26" s="1219"/>
      <c r="N26" s="1219"/>
      <c r="O26" s="1219"/>
      <c r="P26" s="1219"/>
      <c r="Q26" s="1219"/>
      <c r="R26" s="1219"/>
      <c r="S26" s="1219"/>
      <c r="T26" s="1219"/>
      <c r="U26" s="1248"/>
      <c r="V26" s="1249"/>
      <c r="W26" s="1250"/>
      <c r="X26" s="760"/>
      <c r="Y26" s="763"/>
    </row>
    <row r="27" spans="1:23" s="632" customFormat="1" ht="8.25" customHeight="1">
      <c r="A27" s="1193" t="s">
        <v>86</v>
      </c>
      <c r="B27" s="1203" t="s">
        <v>81</v>
      </c>
      <c r="C27" s="635" t="s">
        <v>448</v>
      </c>
      <c r="D27" s="848"/>
      <c r="E27" s="848"/>
      <c r="F27" s="1212" t="s">
        <v>596</v>
      </c>
      <c r="G27" s="1213"/>
      <c r="H27" s="1213"/>
      <c r="I27" s="1213"/>
      <c r="J27" s="1213"/>
      <c r="K27" s="1213"/>
      <c r="L27" s="1213"/>
      <c r="M27" s="1213"/>
      <c r="N27" s="1213"/>
      <c r="O27" s="1213"/>
      <c r="P27" s="1213"/>
      <c r="Q27" s="1236" t="s">
        <v>587</v>
      </c>
      <c r="R27" s="1237"/>
      <c r="S27" s="1237"/>
      <c r="T27" s="1238"/>
      <c r="U27" s="1213" t="s">
        <v>550</v>
      </c>
      <c r="V27" s="1213"/>
      <c r="W27" s="1251"/>
    </row>
    <row r="28" spans="1:23" s="632" customFormat="1" ht="8.25" customHeight="1">
      <c r="A28" s="1194"/>
      <c r="B28" s="1199"/>
      <c r="C28" s="113" t="s">
        <v>449</v>
      </c>
      <c r="D28" s="849"/>
      <c r="E28" s="849"/>
      <c r="F28" s="1214"/>
      <c r="G28" s="1215"/>
      <c r="H28" s="1215"/>
      <c r="I28" s="1215"/>
      <c r="J28" s="1215"/>
      <c r="K28" s="1215"/>
      <c r="L28" s="1215"/>
      <c r="M28" s="1215"/>
      <c r="N28" s="1215"/>
      <c r="O28" s="1215"/>
      <c r="P28" s="1215"/>
      <c r="Q28" s="1239"/>
      <c r="R28" s="1240"/>
      <c r="S28" s="1240"/>
      <c r="T28" s="1241"/>
      <c r="U28" s="1215"/>
      <c r="V28" s="1215"/>
      <c r="W28" s="1252"/>
    </row>
    <row r="29" spans="1:23" s="632" customFormat="1" ht="8.25" customHeight="1">
      <c r="A29" s="1194"/>
      <c r="B29" s="1199" t="s">
        <v>82</v>
      </c>
      <c r="C29" s="113" t="s">
        <v>448</v>
      </c>
      <c r="D29" s="849"/>
      <c r="E29" s="849"/>
      <c r="F29" s="1214"/>
      <c r="G29" s="1215"/>
      <c r="H29" s="1215"/>
      <c r="I29" s="1215"/>
      <c r="J29" s="1215"/>
      <c r="K29" s="1215"/>
      <c r="L29" s="1215"/>
      <c r="M29" s="1215"/>
      <c r="N29" s="1215"/>
      <c r="O29" s="1215"/>
      <c r="P29" s="1215"/>
      <c r="Q29" s="1254"/>
      <c r="R29" s="1254"/>
      <c r="S29" s="1254"/>
      <c r="T29" s="1254"/>
      <c r="U29" s="1215"/>
      <c r="V29" s="1215"/>
      <c r="W29" s="1252"/>
    </row>
    <row r="30" spans="1:23" s="632" customFormat="1" ht="8.25" customHeight="1" thickBot="1">
      <c r="A30" s="1195"/>
      <c r="B30" s="1200"/>
      <c r="C30" s="633" t="s">
        <v>449</v>
      </c>
      <c r="D30" s="850"/>
      <c r="E30" s="850"/>
      <c r="F30" s="1216"/>
      <c r="G30" s="1217"/>
      <c r="H30" s="1217"/>
      <c r="I30" s="1217"/>
      <c r="J30" s="1217"/>
      <c r="K30" s="1217"/>
      <c r="L30" s="1217"/>
      <c r="M30" s="1217"/>
      <c r="N30" s="1217"/>
      <c r="O30" s="1217"/>
      <c r="P30" s="1217"/>
      <c r="Q30" s="1217"/>
      <c r="R30" s="1217"/>
      <c r="S30" s="1217"/>
      <c r="T30" s="1217"/>
      <c r="U30" s="1217"/>
      <c r="V30" s="1217"/>
      <c r="W30" s="1253"/>
    </row>
    <row r="31" spans="1:23" s="632" customFormat="1" ht="8.25" customHeight="1">
      <c r="A31" s="1225" t="s">
        <v>87</v>
      </c>
      <c r="B31" s="1227" t="s">
        <v>81</v>
      </c>
      <c r="C31" s="631" t="s">
        <v>448</v>
      </c>
      <c r="D31" s="851"/>
      <c r="E31" s="851"/>
      <c r="F31" s="851"/>
      <c r="G31" s="851"/>
      <c r="H31" s="1229" t="s">
        <v>597</v>
      </c>
      <c r="I31" s="1230"/>
      <c r="J31" s="1230"/>
      <c r="K31" s="1230"/>
      <c r="L31" s="1230"/>
      <c r="M31" s="1230"/>
      <c r="N31" s="1230"/>
      <c r="O31" s="1230"/>
      <c r="P31" s="1230"/>
      <c r="Q31" s="1230"/>
      <c r="R31" s="1230"/>
      <c r="S31" s="1230"/>
      <c r="T31" s="1231"/>
      <c r="U31" s="832"/>
      <c r="V31" s="804"/>
      <c r="W31" s="842"/>
    </row>
    <row r="32" spans="1:23" s="632" customFormat="1" ht="8.25" customHeight="1">
      <c r="A32" s="1194"/>
      <c r="B32" s="1199"/>
      <c r="C32" s="113" t="s">
        <v>449</v>
      </c>
      <c r="D32" s="849"/>
      <c r="E32" s="849"/>
      <c r="F32" s="849"/>
      <c r="G32" s="849"/>
      <c r="H32" s="1232"/>
      <c r="I32" s="1233"/>
      <c r="J32" s="1233"/>
      <c r="K32" s="1233"/>
      <c r="L32" s="1233"/>
      <c r="M32" s="1233"/>
      <c r="N32" s="1233"/>
      <c r="O32" s="1233"/>
      <c r="P32" s="1233"/>
      <c r="Q32" s="1233"/>
      <c r="R32" s="1233"/>
      <c r="S32" s="1233"/>
      <c r="T32" s="1234"/>
      <c r="U32" s="849"/>
      <c r="V32" s="592"/>
      <c r="W32" s="843"/>
    </row>
    <row r="33" spans="1:23" s="632" customFormat="1" ht="8.25" customHeight="1">
      <c r="A33" s="1194"/>
      <c r="B33" s="1199" t="s">
        <v>82</v>
      </c>
      <c r="C33" s="113" t="s">
        <v>448</v>
      </c>
      <c r="D33" s="856"/>
      <c r="E33" s="856"/>
      <c r="F33" s="856"/>
      <c r="G33" s="856"/>
      <c r="H33" s="856"/>
      <c r="I33" s="849"/>
      <c r="J33" s="849"/>
      <c r="K33" s="849"/>
      <c r="L33" s="826"/>
      <c r="M33" s="826"/>
      <c r="N33" s="826"/>
      <c r="O33" s="826"/>
      <c r="P33" s="826"/>
      <c r="Q33" s="826"/>
      <c r="R33" s="826"/>
      <c r="S33" s="826"/>
      <c r="T33" s="857"/>
      <c r="U33" s="826"/>
      <c r="V33" s="806"/>
      <c r="W33" s="805"/>
    </row>
    <row r="34" spans="1:23" s="632" customFormat="1" ht="8.25" customHeight="1" thickBot="1">
      <c r="A34" s="1226"/>
      <c r="B34" s="1228"/>
      <c r="C34" s="636" t="s">
        <v>449</v>
      </c>
      <c r="D34" s="858"/>
      <c r="E34" s="858"/>
      <c r="F34" s="858"/>
      <c r="G34" s="858"/>
      <c r="H34" s="858"/>
      <c r="I34" s="859"/>
      <c r="J34" s="859"/>
      <c r="K34" s="859"/>
      <c r="L34" s="827"/>
      <c r="M34" s="827"/>
      <c r="N34" s="827"/>
      <c r="O34" s="827"/>
      <c r="P34" s="827"/>
      <c r="Q34" s="827"/>
      <c r="R34" s="827"/>
      <c r="S34" s="827"/>
      <c r="T34" s="860"/>
      <c r="U34" s="827"/>
      <c r="V34" s="861"/>
      <c r="W34" s="862"/>
    </row>
    <row r="35" spans="1:22" s="632" customFormat="1" ht="31.5" customHeight="1" thickTop="1">
      <c r="A35" s="1235" t="s">
        <v>461</v>
      </c>
      <c r="B35" s="1235"/>
      <c r="C35" s="1235"/>
      <c r="D35" s="1235"/>
      <c r="E35" s="1235"/>
      <c r="F35" s="1235"/>
      <c r="G35" s="1235"/>
      <c r="H35" s="1235"/>
      <c r="I35" s="1235"/>
      <c r="J35" s="1235"/>
      <c r="K35" s="1235"/>
      <c r="L35" s="1235"/>
      <c r="M35" s="1235"/>
      <c r="N35" s="1235"/>
      <c r="O35" s="1235"/>
      <c r="P35" s="1235"/>
      <c r="Q35" s="1235"/>
      <c r="R35" s="1235"/>
      <c r="S35" s="1235"/>
      <c r="T35" s="1235"/>
      <c r="U35" s="1235"/>
      <c r="V35" s="638"/>
    </row>
    <row r="36" spans="1:22" s="632" customFormat="1" ht="14.25" customHeight="1">
      <c r="A36" s="639"/>
      <c r="B36" s="640" t="s">
        <v>519</v>
      </c>
      <c r="C36" s="640"/>
      <c r="D36" s="640"/>
      <c r="E36" s="640"/>
      <c r="F36" s="637"/>
      <c r="G36" s="637"/>
      <c r="H36" s="637"/>
      <c r="I36" s="637"/>
      <c r="J36" s="637"/>
      <c r="K36" s="637"/>
      <c r="L36" s="637"/>
      <c r="M36" s="637"/>
      <c r="N36" s="637"/>
      <c r="O36" s="637"/>
      <c r="P36" s="637"/>
      <c r="Q36" s="637"/>
      <c r="R36" s="637"/>
      <c r="S36" s="637"/>
      <c r="T36" s="637"/>
      <c r="U36" s="637"/>
      <c r="V36" s="637"/>
    </row>
    <row r="37" spans="1:21" ht="15.75">
      <c r="A37" s="24"/>
      <c r="B37" s="35"/>
      <c r="C37" s="35"/>
      <c r="D37" s="24"/>
      <c r="E37" s="24"/>
      <c r="F37" s="24"/>
      <c r="G37" s="24"/>
      <c r="H37" s="24"/>
      <c r="I37" s="24"/>
      <c r="J37" s="25"/>
      <c r="K37" s="25"/>
      <c r="L37" s="25"/>
      <c r="M37" s="1157" t="s">
        <v>553</v>
      </c>
      <c r="N37" s="1157"/>
      <c r="O37" s="1157"/>
      <c r="P37" s="1157"/>
      <c r="Q37" s="1157"/>
      <c r="R37" s="1157"/>
      <c r="S37" s="1157"/>
      <c r="T37" s="1157"/>
      <c r="U37" s="1157"/>
    </row>
    <row r="38" spans="1:21" ht="15.75">
      <c r="A38" s="19"/>
      <c r="B38" s="19"/>
      <c r="C38" s="1186" t="s">
        <v>88</v>
      </c>
      <c r="D38" s="1186"/>
      <c r="E38" s="1186"/>
      <c r="F38" s="1186"/>
      <c r="G38" s="132"/>
      <c r="H38" s="132"/>
      <c r="I38" s="132"/>
      <c r="J38" s="19"/>
      <c r="K38" s="19"/>
      <c r="L38" s="19"/>
      <c r="M38" s="1186" t="s">
        <v>74</v>
      </c>
      <c r="N38" s="1186"/>
      <c r="O38" s="1186"/>
      <c r="P38" s="1186"/>
      <c r="Q38" s="1186"/>
      <c r="R38" s="1186"/>
      <c r="S38" s="1186"/>
      <c r="T38" s="1186"/>
      <c r="U38" s="1186"/>
    </row>
    <row r="39" spans="1:19" ht="10.5" customHeight="1">
      <c r="A39" s="19"/>
      <c r="B39" s="19"/>
      <c r="C39" s="19"/>
      <c r="D39" s="132"/>
      <c r="E39" s="132"/>
      <c r="F39" s="132"/>
      <c r="G39" s="132"/>
      <c r="H39" s="132"/>
      <c r="I39" s="132"/>
      <c r="J39" s="19"/>
      <c r="K39" s="19"/>
      <c r="L39" s="19"/>
      <c r="M39" s="19"/>
      <c r="N39" s="19"/>
      <c r="O39" s="19"/>
      <c r="P39" s="132"/>
      <c r="Q39" s="132"/>
      <c r="R39" s="132"/>
      <c r="S39" s="132"/>
    </row>
    <row r="40" ht="16.5" customHeight="1"/>
    <row r="41" spans="3:21" ht="16.5" customHeight="1">
      <c r="C41" s="1224" t="s">
        <v>73</v>
      </c>
      <c r="D41" s="1224"/>
      <c r="E41" s="1224"/>
      <c r="F41" s="1224"/>
      <c r="G41" s="629"/>
      <c r="H41" s="629"/>
      <c r="M41" s="1224" t="s">
        <v>69</v>
      </c>
      <c r="N41" s="1224"/>
      <c r="O41" s="1224"/>
      <c r="P41" s="1224"/>
      <c r="Q41" s="1224"/>
      <c r="R41" s="1224"/>
      <c r="S41" s="1224"/>
      <c r="T41" s="1224"/>
      <c r="U41" s="1224"/>
    </row>
    <row r="42" spans="12:19" ht="16.5" customHeight="1">
      <c r="L42" s="131"/>
      <c r="M42" s="131"/>
      <c r="N42" s="131"/>
      <c r="O42" s="131"/>
      <c r="P42" s="131"/>
      <c r="Q42" s="131"/>
      <c r="R42" s="131"/>
      <c r="S42" s="131"/>
    </row>
  </sheetData>
  <sheetProtection/>
  <mergeCells count="56">
    <mergeCell ref="H31:T32"/>
    <mergeCell ref="A35:U35"/>
    <mergeCell ref="Q27:T28"/>
    <mergeCell ref="U23:W26"/>
    <mergeCell ref="U27:W30"/>
    <mergeCell ref="Q29:T30"/>
    <mergeCell ref="A23:A26"/>
    <mergeCell ref="B23:B24"/>
    <mergeCell ref="M37:U37"/>
    <mergeCell ref="C38:F38"/>
    <mergeCell ref="C41:F41"/>
    <mergeCell ref="M38:U38"/>
    <mergeCell ref="M41:U41"/>
    <mergeCell ref="A31:A34"/>
    <mergeCell ref="B31:B32"/>
    <mergeCell ref="B33:B34"/>
    <mergeCell ref="F27:P30"/>
    <mergeCell ref="F25:T26"/>
    <mergeCell ref="A15:A18"/>
    <mergeCell ref="B15:B16"/>
    <mergeCell ref="B17:B18"/>
    <mergeCell ref="A27:A30"/>
    <mergeCell ref="B27:B28"/>
    <mergeCell ref="B29:B30"/>
    <mergeCell ref="A19:A22"/>
    <mergeCell ref="B19:B20"/>
    <mergeCell ref="B25:B26"/>
    <mergeCell ref="B21:B22"/>
    <mergeCell ref="B11:B12"/>
    <mergeCell ref="F19:P20"/>
    <mergeCell ref="Q19:U22"/>
    <mergeCell ref="F21:P22"/>
    <mergeCell ref="L23:T24"/>
    <mergeCell ref="D8:E8"/>
    <mergeCell ref="A9:B9"/>
    <mergeCell ref="A10:B10"/>
    <mergeCell ref="A11:A14"/>
    <mergeCell ref="N11:V14"/>
    <mergeCell ref="U15:V18"/>
    <mergeCell ref="B13:B14"/>
    <mergeCell ref="F17:T18"/>
    <mergeCell ref="A6:V6"/>
    <mergeCell ref="A8:B8"/>
    <mergeCell ref="A1:K1"/>
    <mergeCell ref="N1:V1"/>
    <mergeCell ref="A2:K2"/>
    <mergeCell ref="N2:V2"/>
    <mergeCell ref="A4:V4"/>
    <mergeCell ref="A5:V5"/>
    <mergeCell ref="C8:C10"/>
    <mergeCell ref="F8:G8"/>
    <mergeCell ref="H8:K8"/>
    <mergeCell ref="L8:P8"/>
    <mergeCell ref="Q8:T8"/>
    <mergeCell ref="U8:W8"/>
    <mergeCell ref="F15:T16"/>
  </mergeCells>
  <printOptions/>
  <pageMargins left="0.4" right="0.4" top="0.4" bottom="0.2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Me</cp:lastModifiedBy>
  <cp:lastPrinted>2021-11-15T02:40:14Z</cp:lastPrinted>
  <dcterms:created xsi:type="dcterms:W3CDTF">2012-08-29T13:57:54Z</dcterms:created>
  <dcterms:modified xsi:type="dcterms:W3CDTF">2022-02-10T03:21:25Z</dcterms:modified>
  <cp:category/>
  <cp:version/>
  <cp:contentType/>
  <cp:contentStatus/>
</cp:coreProperties>
</file>